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_Francia_Bedoya\Dropbox\CONTROL INTERNO 2021\SOPORTES DE ENTREGA CI 2021\PORMENORIZADO DE CI\"/>
    </mc:Choice>
  </mc:AlternateContent>
  <bookViews>
    <workbookView xWindow="0" yWindow="0" windowWidth="20490" windowHeight="7050" firstSheet="7" activeTab="8"/>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extLst>
    <ext uri="GoogleSheetsCustomDataVersion1">
      <go:sheetsCustomData xmlns:go="http://customooxmlschemas.google.com/" r:id="rId36" roundtripDataSignature="AMtx7mhuQWepSqTXJH/RIUnkuF80x+LsCQ=="/>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N37" i="5"/>
  <c r="K37" i="5"/>
  <c r="L37" i="5" s="1"/>
  <c r="B37" i="5"/>
  <c r="K29" i="5"/>
  <c r="L29" i="5" s="1"/>
  <c r="N29" i="5" s="1"/>
  <c r="B29" i="5"/>
  <c r="K21" i="5"/>
  <c r="L21" i="5" s="1"/>
  <c r="N21" i="5" s="1"/>
  <c r="B21" i="5"/>
  <c r="K153" i="4"/>
  <c r="L153" i="4" s="1"/>
  <c r="N153" i="4" s="1"/>
  <c r="B153" i="4"/>
  <c r="K145" i="4"/>
  <c r="L145" i="4" s="1"/>
  <c r="N145" i="4" s="1"/>
  <c r="B145" i="4"/>
  <c r="K137" i="4"/>
  <c r="L137" i="4" s="1"/>
  <c r="N137" i="4" s="1"/>
  <c r="B137" i="4"/>
  <c r="N129" i="4"/>
  <c r="K129" i="4"/>
  <c r="L129" i="4" s="1"/>
  <c r="B129" i="4"/>
  <c r="K121" i="4"/>
  <c r="L121" i="4" s="1"/>
  <c r="N121" i="4" s="1"/>
  <c r="B121" i="4"/>
  <c r="N110" i="4"/>
  <c r="K110" i="4"/>
  <c r="L110" i="4" s="1"/>
  <c r="B110" i="4"/>
  <c r="K102" i="4"/>
  <c r="L102" i="4" s="1"/>
  <c r="N102" i="4" s="1"/>
  <c r="B102" i="4"/>
  <c r="K94" i="4"/>
  <c r="L94" i="4" s="1"/>
  <c r="N94" i="4" s="1"/>
  <c r="B94" i="4"/>
  <c r="K86" i="4"/>
  <c r="L86" i="4" s="1"/>
  <c r="N86" i="4" s="1"/>
  <c r="B86" i="4"/>
  <c r="K75" i="4"/>
  <c r="L75" i="4" s="1"/>
  <c r="N75" i="4" s="1"/>
  <c r="B75" i="4"/>
  <c r="K67" i="4"/>
  <c r="L67" i="4" s="1"/>
  <c r="N67" i="4" s="1"/>
  <c r="B67" i="4"/>
  <c r="N59" i="4"/>
  <c r="K59" i="4"/>
  <c r="L59" i="4" s="1"/>
  <c r="B59" i="4"/>
  <c r="K51" i="4"/>
  <c r="L51" i="4" s="1"/>
  <c r="N51" i="4" s="1"/>
  <c r="B51" i="4"/>
  <c r="N43" i="4"/>
  <c r="K43" i="4"/>
  <c r="L43" i="4" s="1"/>
  <c r="B43" i="4"/>
  <c r="K32" i="4"/>
  <c r="L32" i="4" s="1"/>
  <c r="N32" i="4" s="1"/>
  <c r="B32" i="4"/>
  <c r="K24" i="4"/>
  <c r="L24" i="4" s="1"/>
  <c r="N24" i="4" s="1"/>
  <c r="B24" i="4"/>
  <c r="K16" i="4"/>
  <c r="L16" i="4" s="1"/>
  <c r="N16" i="4" s="1"/>
  <c r="B16" i="4"/>
  <c r="K228" i="3"/>
  <c r="L228" i="3" s="1"/>
  <c r="N228" i="3" s="1"/>
  <c r="B228" i="3"/>
  <c r="K220" i="3"/>
  <c r="L220" i="3" s="1"/>
  <c r="N220" i="3" s="1"/>
  <c r="B220" i="3"/>
  <c r="N212" i="3"/>
  <c r="K212" i="3"/>
  <c r="L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A2" i="1"/>
  <c r="C54" i="10" l="1"/>
  <c r="L53" i="10"/>
  <c r="G53" i="10"/>
  <c r="K52" i="10"/>
  <c r="F52" i="10"/>
  <c r="E51" i="10"/>
  <c r="C50" i="10"/>
  <c r="L49" i="10"/>
  <c r="G49" i="10"/>
  <c r="L54" i="10"/>
  <c r="G54" i="10"/>
  <c r="K53" i="10"/>
  <c r="F53" i="10"/>
  <c r="E52" i="10"/>
  <c r="C51" i="10"/>
  <c r="L50" i="10"/>
  <c r="K54" i="10"/>
  <c r="C52" i="10"/>
  <c r="G51" i="10"/>
  <c r="K50" i="10"/>
  <c r="E50" i="10"/>
  <c r="K49" i="10"/>
  <c r="E49" i="10"/>
  <c r="C48" i="10"/>
  <c r="L47" i="10"/>
  <c r="G47" i="10"/>
  <c r="K46" i="10"/>
  <c r="F46" i="10"/>
  <c r="E45" i="10"/>
  <c r="C44" i="10"/>
  <c r="L43" i="10"/>
  <c r="G43" i="10"/>
  <c r="E53" i="10"/>
  <c r="L52" i="10"/>
  <c r="F51" i="10"/>
  <c r="C49" i="10"/>
  <c r="L48" i="10"/>
  <c r="G48" i="10"/>
  <c r="K47" i="10"/>
  <c r="F47" i="10"/>
  <c r="F54" i="10"/>
  <c r="C53" i="10"/>
  <c r="L51" i="10"/>
  <c r="G50" i="10"/>
  <c r="K48" i="10"/>
  <c r="M48" i="10" s="1"/>
  <c r="F48" i="10"/>
  <c r="E47" i="10"/>
  <c r="C46" i="10"/>
  <c r="L45" i="10"/>
  <c r="G45" i="10"/>
  <c r="K44" i="10"/>
  <c r="F44" i="10"/>
  <c r="E43" i="10"/>
  <c r="F50" i="10"/>
  <c r="G46" i="10"/>
  <c r="K45" i="10"/>
  <c r="G44" i="10"/>
  <c r="K43" i="10"/>
  <c r="K51" i="10"/>
  <c r="M51" i="10" s="1"/>
  <c r="E46" i="10"/>
  <c r="E44" i="10"/>
  <c r="L46" i="10"/>
  <c r="F45" i="10"/>
  <c r="L44" i="10"/>
  <c r="F43" i="10"/>
  <c r="C45" i="10"/>
  <c r="E48" i="10"/>
  <c r="C43" i="10"/>
  <c r="G52" i="10"/>
  <c r="E54" i="10"/>
  <c r="F49" i="10"/>
  <c r="C47" i="10"/>
  <c r="L68" i="10"/>
  <c r="G68" i="10"/>
  <c r="K67" i="10"/>
  <c r="F67" i="10"/>
  <c r="E66" i="10"/>
  <c r="C65" i="10"/>
  <c r="L64" i="10"/>
  <c r="G64" i="10"/>
  <c r="K63" i="10"/>
  <c r="F63" i="10"/>
  <c r="E62" i="10"/>
  <c r="C61" i="10"/>
  <c r="L60" i="10"/>
  <c r="G60" i="10"/>
  <c r="K59" i="10"/>
  <c r="F59" i="10"/>
  <c r="K68" i="10"/>
  <c r="M68" i="10" s="1"/>
  <c r="F68" i="10"/>
  <c r="E67" i="10"/>
  <c r="C66" i="10"/>
  <c r="L65" i="10"/>
  <c r="G65" i="10"/>
  <c r="K64" i="10"/>
  <c r="M64" i="10" s="1"/>
  <c r="F64" i="10"/>
  <c r="E63" i="10"/>
  <c r="C62" i="10"/>
  <c r="L61" i="10"/>
  <c r="G61" i="10"/>
  <c r="K60" i="10"/>
  <c r="M60" i="10" s="1"/>
  <c r="F60" i="10"/>
  <c r="E59" i="10"/>
  <c r="C58" i="10"/>
  <c r="L57" i="10"/>
  <c r="G57" i="10"/>
  <c r="K56" i="10"/>
  <c r="F56" i="10"/>
  <c r="E55" i="10"/>
  <c r="E68" i="10"/>
  <c r="C67" i="10"/>
  <c r="L66" i="10"/>
  <c r="G66" i="10"/>
  <c r="K65" i="10"/>
  <c r="F65" i="10"/>
  <c r="E64" i="10"/>
  <c r="C63" i="10"/>
  <c r="L62" i="10"/>
  <c r="G62" i="10"/>
  <c r="K61" i="10"/>
  <c r="M61" i="10" s="1"/>
  <c r="F61" i="10"/>
  <c r="E60" i="10"/>
  <c r="C59" i="10"/>
  <c r="L58" i="10"/>
  <c r="G58" i="10"/>
  <c r="K57" i="10"/>
  <c r="F57" i="10"/>
  <c r="E56" i="10"/>
  <c r="C55" i="10"/>
  <c r="K66" i="10"/>
  <c r="G63" i="10"/>
  <c r="K58" i="10"/>
  <c r="M58" i="10" s="1"/>
  <c r="C56" i="10"/>
  <c r="G55" i="10"/>
  <c r="L67" i="10"/>
  <c r="F66" i="10"/>
  <c r="E65" i="10"/>
  <c r="C64" i="10"/>
  <c r="L59" i="10"/>
  <c r="E57" i="10"/>
  <c r="L56" i="10"/>
  <c r="F55" i="10"/>
  <c r="G67" i="10"/>
  <c r="K62" i="10"/>
  <c r="G59" i="10"/>
  <c r="F58" i="10"/>
  <c r="C57" i="10"/>
  <c r="L55" i="10"/>
  <c r="K55" i="10"/>
  <c r="C68" i="10"/>
  <c r="L63" i="10"/>
  <c r="E61" i="10"/>
  <c r="E58" i="10"/>
  <c r="G56" i="10"/>
  <c r="C60" i="10"/>
  <c r="F62" i="10"/>
  <c r="L39" i="10"/>
  <c r="L35" i="10"/>
  <c r="L31" i="10"/>
  <c r="L27" i="10"/>
  <c r="L41" i="10"/>
  <c r="L38" i="10"/>
  <c r="L37" i="10"/>
  <c r="L36" i="10"/>
  <c r="L30" i="10"/>
  <c r="L29" i="10"/>
  <c r="L28" i="10"/>
  <c r="L42" i="10"/>
  <c r="L40" i="10"/>
  <c r="L32" i="10"/>
  <c r="L26" i="10"/>
  <c r="L33" i="10"/>
  <c r="L34" i="10"/>
  <c r="G2" i="10"/>
  <c r="K42" i="10"/>
  <c r="M42" i="10" s="1"/>
  <c r="F42" i="10"/>
  <c r="E41" i="10"/>
  <c r="C40" i="10"/>
  <c r="G39" i="10"/>
  <c r="K38" i="10"/>
  <c r="F38" i="10"/>
  <c r="E37" i="10"/>
  <c r="C36" i="10"/>
  <c r="G35" i="10"/>
  <c r="K34" i="10"/>
  <c r="M34" i="10" s="1"/>
  <c r="F34" i="10"/>
  <c r="E33" i="10"/>
  <c r="C32" i="10"/>
  <c r="G31" i="10"/>
  <c r="K30" i="10"/>
  <c r="M30" i="10" s="1"/>
  <c r="F30" i="10"/>
  <c r="E29" i="10"/>
  <c r="C28" i="10"/>
  <c r="G27" i="10"/>
  <c r="K26" i="10"/>
  <c r="M26" i="10" s="1"/>
  <c r="F26" i="10"/>
  <c r="C42" i="10"/>
  <c r="G41" i="10"/>
  <c r="K40" i="10"/>
  <c r="M40" i="10" s="1"/>
  <c r="F40" i="10"/>
  <c r="G42" i="10"/>
  <c r="K41" i="10"/>
  <c r="M41" i="10" s="1"/>
  <c r="G40" i="10"/>
  <c r="K39" i="10"/>
  <c r="M39" i="10" s="1"/>
  <c r="E39" i="10"/>
  <c r="G38" i="10"/>
  <c r="G37" i="10"/>
  <c r="G36" i="10"/>
  <c r="C34" i="10"/>
  <c r="K33" i="10"/>
  <c r="M33" i="10" s="1"/>
  <c r="C33" i="10"/>
  <c r="K32" i="10"/>
  <c r="E32" i="10"/>
  <c r="K31" i="10"/>
  <c r="M31" i="10" s="1"/>
  <c r="E31" i="10"/>
  <c r="G30" i="10"/>
  <c r="G29" i="10"/>
  <c r="G28" i="10"/>
  <c r="C26" i="10"/>
  <c r="E42" i="10"/>
  <c r="E40" i="10"/>
  <c r="C39" i="10"/>
  <c r="E38" i="10"/>
  <c r="F37" i="10"/>
  <c r="F36" i="10"/>
  <c r="F35" i="10"/>
  <c r="C31" i="10"/>
  <c r="E30" i="10"/>
  <c r="F29" i="10"/>
  <c r="F28" i="10"/>
  <c r="F27" i="10"/>
  <c r="F41" i="10"/>
  <c r="C38" i="10"/>
  <c r="K37" i="10"/>
  <c r="M37" i="10" s="1"/>
  <c r="C37" i="10"/>
  <c r="K36" i="10"/>
  <c r="M36" i="10" s="1"/>
  <c r="E36" i="10"/>
  <c r="K35" i="10"/>
  <c r="M35" i="10" s="1"/>
  <c r="E35" i="10"/>
  <c r="G34" i="10"/>
  <c r="G33" i="10"/>
  <c r="G32" i="10"/>
  <c r="C30" i="10"/>
  <c r="K29" i="10"/>
  <c r="C29" i="10"/>
  <c r="K28" i="10"/>
  <c r="M28" i="10" s="1"/>
  <c r="E28" i="10"/>
  <c r="K27" i="10"/>
  <c r="M27" i="10" s="1"/>
  <c r="E27" i="10"/>
  <c r="G26" i="10"/>
  <c r="E34" i="10"/>
  <c r="C35" i="10"/>
  <c r="F31" i="10"/>
  <c r="C41" i="10"/>
  <c r="F32" i="10"/>
  <c r="E26" i="10"/>
  <c r="F39" i="10"/>
  <c r="F33" i="10"/>
  <c r="C27" i="10"/>
  <c r="K25" i="10"/>
  <c r="E25" i="10"/>
  <c r="C24" i="10"/>
  <c r="L23" i="10"/>
  <c r="G23" i="10"/>
  <c r="K22" i="10"/>
  <c r="F22" i="10"/>
  <c r="E21" i="10"/>
  <c r="C20" i="10"/>
  <c r="L19" i="10"/>
  <c r="G19" i="10"/>
  <c r="K18" i="10"/>
  <c r="F18" i="10"/>
  <c r="E17" i="10"/>
  <c r="C16" i="10"/>
  <c r="L15" i="10"/>
  <c r="G15" i="10"/>
  <c r="K14" i="10"/>
  <c r="F14" i="10"/>
  <c r="E13" i="10"/>
  <c r="C12" i="10"/>
  <c r="L11" i="10"/>
  <c r="G11" i="10"/>
  <c r="K10" i="10"/>
  <c r="F10" i="10"/>
  <c r="E9" i="10"/>
  <c r="C8" i="10"/>
  <c r="L7" i="10"/>
  <c r="G7" i="10"/>
  <c r="K6" i="10"/>
  <c r="F6" i="10"/>
  <c r="E5" i="10"/>
  <c r="C25" i="10"/>
  <c r="L24" i="10"/>
  <c r="G24" i="10"/>
  <c r="K23" i="10"/>
  <c r="M23" i="10" s="1"/>
  <c r="F23" i="10"/>
  <c r="E22" i="10"/>
  <c r="C21" i="10"/>
  <c r="L20" i="10"/>
  <c r="G20" i="10"/>
  <c r="K19" i="10"/>
  <c r="M19" i="10" s="1"/>
  <c r="F19" i="10"/>
  <c r="E18" i="10"/>
  <c r="C17" i="10"/>
  <c r="L16" i="10"/>
  <c r="G16" i="10"/>
  <c r="K15" i="10"/>
  <c r="M15" i="10" s="1"/>
  <c r="F15" i="10"/>
  <c r="E14" i="10"/>
  <c r="C13" i="10"/>
  <c r="L12" i="10"/>
  <c r="G12" i="10"/>
  <c r="K11" i="10"/>
  <c r="M11" i="10" s="1"/>
  <c r="G25" i="10"/>
  <c r="K24" i="10"/>
  <c r="M24" i="10" s="1"/>
  <c r="F24" i="10"/>
  <c r="E23" i="10"/>
  <c r="C22" i="10"/>
  <c r="L21" i="10"/>
  <c r="G21" i="10"/>
  <c r="K20" i="10"/>
  <c r="F20" i="10"/>
  <c r="E19" i="10"/>
  <c r="C18" i="10"/>
  <c r="L17" i="10"/>
  <c r="G17" i="10"/>
  <c r="K16" i="10"/>
  <c r="M16" i="10" s="1"/>
  <c r="F16" i="10"/>
  <c r="E15" i="10"/>
  <c r="C14" i="10"/>
  <c r="L13" i="10"/>
  <c r="G13" i="10"/>
  <c r="K12" i="10"/>
  <c r="F12" i="10"/>
  <c r="E11" i="10"/>
  <c r="C10" i="10"/>
  <c r="L9" i="10"/>
  <c r="G9" i="10"/>
  <c r="K8" i="10"/>
  <c r="F8" i="10"/>
  <c r="L25" i="10"/>
  <c r="G22" i="10"/>
  <c r="K17" i="10"/>
  <c r="M17" i="10" s="1"/>
  <c r="G14" i="10"/>
  <c r="C11" i="10"/>
  <c r="C9" i="10"/>
  <c r="F7" i="10"/>
  <c r="K4" i="10"/>
  <c r="F4" i="10"/>
  <c r="E3" i="10"/>
  <c r="C2" i="10"/>
  <c r="F25" i="10"/>
  <c r="E24" i="10"/>
  <c r="C23" i="10"/>
  <c r="L18" i="10"/>
  <c r="F17" i="10"/>
  <c r="E16" i="10"/>
  <c r="C15" i="10"/>
  <c r="G10" i="10"/>
  <c r="K9" i="10"/>
  <c r="M9" i="10" s="1"/>
  <c r="G8" i="10"/>
  <c r="K7" i="10"/>
  <c r="M7" i="10" s="1"/>
  <c r="E7" i="10"/>
  <c r="G6" i="10"/>
  <c r="G5" i="10"/>
  <c r="E4" i="10"/>
  <c r="C3" i="10"/>
  <c r="L2" i="10"/>
  <c r="K21" i="10"/>
  <c r="G18" i="10"/>
  <c r="K13" i="10"/>
  <c r="M13" i="10" s="1"/>
  <c r="E10" i="10"/>
  <c r="E8" i="10"/>
  <c r="C7" i="10"/>
  <c r="L6" i="10"/>
  <c r="E6" i="10"/>
  <c r="L5" i="10"/>
  <c r="F5" i="10"/>
  <c r="C4" i="10"/>
  <c r="L3" i="10"/>
  <c r="G3" i="10"/>
  <c r="K2" i="10"/>
  <c r="M2" i="10" s="1"/>
  <c r="F2" i="10"/>
  <c r="I2" i="10" s="1"/>
  <c r="L22" i="10"/>
  <c r="F21" i="10"/>
  <c r="E20" i="10"/>
  <c r="C19" i="10"/>
  <c r="L14" i="10"/>
  <c r="F13" i="10"/>
  <c r="E12" i="10"/>
  <c r="F11" i="10"/>
  <c r="I11" i="10" s="1"/>
  <c r="L10" i="10"/>
  <c r="F9" i="10"/>
  <c r="L8" i="10"/>
  <c r="C6" i="10"/>
  <c r="K5" i="10"/>
  <c r="M5" i="10" s="1"/>
  <c r="C5" i="10"/>
  <c r="L4" i="10"/>
  <c r="G4" i="10"/>
  <c r="K3" i="10"/>
  <c r="M3" i="10" s="1"/>
  <c r="F3" i="10"/>
  <c r="E2" i="10"/>
  <c r="E82" i="10"/>
  <c r="C81" i="10"/>
  <c r="L80" i="10"/>
  <c r="G80" i="10"/>
  <c r="K79" i="10"/>
  <c r="F79" i="10"/>
  <c r="E78" i="10"/>
  <c r="C77" i="10"/>
  <c r="L76" i="10"/>
  <c r="G76" i="10"/>
  <c r="K75" i="10"/>
  <c r="F75" i="10"/>
  <c r="E74" i="10"/>
  <c r="C73" i="10"/>
  <c r="L72" i="10"/>
  <c r="G72" i="10"/>
  <c r="K71" i="10"/>
  <c r="F71" i="10"/>
  <c r="E70" i="10"/>
  <c r="C69" i="10"/>
  <c r="C82" i="10"/>
  <c r="L81" i="10"/>
  <c r="G81" i="10"/>
  <c r="K80" i="10"/>
  <c r="M80" i="10" s="1"/>
  <c r="F80" i="10"/>
  <c r="I80" i="10" s="1"/>
  <c r="E79" i="10"/>
  <c r="C78" i="10"/>
  <c r="L77" i="10"/>
  <c r="G77" i="10"/>
  <c r="K76" i="10"/>
  <c r="F76" i="10"/>
  <c r="E75" i="10"/>
  <c r="C74" i="10"/>
  <c r="L73" i="10"/>
  <c r="G73" i="10"/>
  <c r="K72" i="10"/>
  <c r="M72" i="10" s="1"/>
  <c r="F72" i="10"/>
  <c r="I72" i="10" s="1"/>
  <c r="E71" i="10"/>
  <c r="C70" i="10"/>
  <c r="L69" i="10"/>
  <c r="G69" i="10"/>
  <c r="L82" i="10"/>
  <c r="G82" i="10"/>
  <c r="K81" i="10"/>
  <c r="F81" i="10"/>
  <c r="I81" i="10" s="1"/>
  <c r="E80" i="10"/>
  <c r="C79" i="10"/>
  <c r="L78" i="10"/>
  <c r="G78" i="10"/>
  <c r="K77" i="10"/>
  <c r="F77" i="10"/>
  <c r="E76" i="10"/>
  <c r="C75" i="10"/>
  <c r="L74" i="10"/>
  <c r="G74" i="10"/>
  <c r="K73" i="10"/>
  <c r="F73" i="10"/>
  <c r="I73" i="10" s="1"/>
  <c r="E72" i="10"/>
  <c r="C71" i="10"/>
  <c r="L70" i="10"/>
  <c r="G70" i="10"/>
  <c r="K69" i="10"/>
  <c r="F69" i="10"/>
  <c r="K82" i="10"/>
  <c r="G79" i="10"/>
  <c r="K74" i="10"/>
  <c r="M74" i="10" s="1"/>
  <c r="G71" i="10"/>
  <c r="F82" i="10"/>
  <c r="E81" i="10"/>
  <c r="C80" i="10"/>
  <c r="L75" i="10"/>
  <c r="F74" i="10"/>
  <c r="E73" i="10"/>
  <c r="C72" i="10"/>
  <c r="K78" i="10"/>
  <c r="G75" i="10"/>
  <c r="K70" i="10"/>
  <c r="M70" i="10" s="1"/>
  <c r="L79" i="10"/>
  <c r="E77" i="10"/>
  <c r="F70" i="10"/>
  <c r="F78" i="10"/>
  <c r="I78" i="10" s="1"/>
  <c r="C76" i="10"/>
  <c r="L71" i="10"/>
  <c r="E69" i="10"/>
  <c r="M82" i="10" l="1"/>
  <c r="M73" i="10"/>
  <c r="M81" i="10"/>
  <c r="M66" i="10"/>
  <c r="M57" i="10"/>
  <c r="M65" i="10"/>
  <c r="M50" i="10"/>
  <c r="H75" i="10"/>
  <c r="M43" i="10"/>
  <c r="M49" i="10"/>
  <c r="M54" i="10"/>
  <c r="I71" i="10"/>
  <c r="I79" i="10"/>
  <c r="M29" i="10"/>
  <c r="M32" i="10"/>
  <c r="M38" i="10"/>
  <c r="M62" i="10"/>
  <c r="M45" i="10"/>
  <c r="M53" i="10"/>
  <c r="M47" i="10"/>
  <c r="I70" i="10"/>
  <c r="I74" i="10"/>
  <c r="I75" i="10"/>
  <c r="I82" i="10"/>
  <c r="M78" i="10"/>
  <c r="I69" i="10"/>
  <c r="I77" i="10"/>
  <c r="I76" i="10"/>
  <c r="M21" i="10"/>
  <c r="M12" i="10"/>
  <c r="M20" i="10"/>
  <c r="M69" i="10"/>
  <c r="M77" i="10"/>
  <c r="M76" i="10"/>
  <c r="H76" i="10"/>
  <c r="H6" i="10"/>
  <c r="I17" i="10"/>
  <c r="I25" i="10"/>
  <c r="M4" i="10"/>
  <c r="H14" i="10"/>
  <c r="I8" i="10"/>
  <c r="H13" i="10"/>
  <c r="I16" i="10"/>
  <c r="H21" i="10"/>
  <c r="I24" i="10"/>
  <c r="H12" i="10"/>
  <c r="I15" i="10"/>
  <c r="H20" i="10"/>
  <c r="I23" i="10"/>
  <c r="H7" i="10"/>
  <c r="I10" i="10"/>
  <c r="H15" i="10"/>
  <c r="I18" i="10"/>
  <c r="H23" i="10"/>
  <c r="M25" i="10"/>
  <c r="H34" i="10"/>
  <c r="I41" i="10"/>
  <c r="I37" i="10"/>
  <c r="H30" i="10"/>
  <c r="H36" i="10"/>
  <c r="I40" i="10"/>
  <c r="I26" i="10"/>
  <c r="H35" i="10"/>
  <c r="I42" i="10"/>
  <c r="I62" i="10"/>
  <c r="I66" i="10"/>
  <c r="I56" i="10"/>
  <c r="H61" i="10"/>
  <c r="I64" i="10"/>
  <c r="I59" i="10"/>
  <c r="H64" i="10"/>
  <c r="I67" i="10"/>
  <c r="I44" i="10"/>
  <c r="H50" i="10"/>
  <c r="I47" i="10"/>
  <c r="H43" i="10"/>
  <c r="I46" i="10"/>
  <c r="M52" i="10"/>
  <c r="H79" i="10"/>
  <c r="H70" i="10"/>
  <c r="H78" i="10"/>
  <c r="H69" i="10"/>
  <c r="H77" i="10"/>
  <c r="M71" i="10"/>
  <c r="M79" i="10"/>
  <c r="H4" i="10"/>
  <c r="H10" i="10"/>
  <c r="I7" i="10"/>
  <c r="M8" i="10"/>
  <c r="M10" i="10"/>
  <c r="M18" i="10"/>
  <c r="I32" i="10"/>
  <c r="I27" i="10"/>
  <c r="H37" i="10"/>
  <c r="H40" i="10"/>
  <c r="N41" i="10"/>
  <c r="N37" i="10"/>
  <c r="N33" i="10"/>
  <c r="N29" i="10"/>
  <c r="N39" i="10"/>
  <c r="N36" i="10"/>
  <c r="N35" i="10"/>
  <c r="N28" i="10"/>
  <c r="N27" i="10"/>
  <c r="N42" i="10"/>
  <c r="N40" i="10"/>
  <c r="N34" i="10"/>
  <c r="N26" i="10"/>
  <c r="N32" i="10"/>
  <c r="N31" i="10"/>
  <c r="N38" i="10"/>
  <c r="N30" i="10"/>
  <c r="I30" i="10"/>
  <c r="H39" i="10"/>
  <c r="H67" i="10"/>
  <c r="H63" i="10"/>
  <c r="I57" i="10"/>
  <c r="H62" i="10"/>
  <c r="I65" i="10"/>
  <c r="M56" i="10"/>
  <c r="M59" i="10"/>
  <c r="M67" i="10"/>
  <c r="I49" i="10"/>
  <c r="I45" i="10"/>
  <c r="H46" i="10"/>
  <c r="M44" i="10"/>
  <c r="I51" i="10"/>
  <c r="M46" i="10"/>
  <c r="H51" i="10"/>
  <c r="H54" i="10"/>
  <c r="H53" i="10"/>
  <c r="H72" i="10"/>
  <c r="H80" i="10"/>
  <c r="I5" i="10"/>
  <c r="H18" i="10"/>
  <c r="H22" i="10"/>
  <c r="H9" i="10"/>
  <c r="I12" i="10"/>
  <c r="H17" i="10"/>
  <c r="I20" i="10"/>
  <c r="H25" i="10"/>
  <c r="H16" i="10"/>
  <c r="I19" i="10"/>
  <c r="H24" i="10"/>
  <c r="I6" i="10"/>
  <c r="H11" i="10"/>
  <c r="I14" i="10"/>
  <c r="H19" i="10"/>
  <c r="I22" i="10"/>
  <c r="I33" i="10"/>
  <c r="H26" i="10"/>
  <c r="H32" i="10"/>
  <c r="I28" i="10"/>
  <c r="I35" i="10"/>
  <c r="H28" i="10"/>
  <c r="H38" i="10"/>
  <c r="H41" i="10"/>
  <c r="H27" i="10"/>
  <c r="I34" i="10"/>
  <c r="H2" i="10"/>
  <c r="H56" i="10"/>
  <c r="I58" i="10"/>
  <c r="I55" i="10"/>
  <c r="H55" i="10"/>
  <c r="H57" i="10"/>
  <c r="I60" i="10"/>
  <c r="H65" i="10"/>
  <c r="I68" i="10"/>
  <c r="H60" i="10"/>
  <c r="I63" i="10"/>
  <c r="H68" i="10"/>
  <c r="I50" i="10"/>
  <c r="H45" i="10"/>
  <c r="I48" i="10"/>
  <c r="H48" i="10"/>
  <c r="H47" i="10"/>
  <c r="H71" i="10"/>
  <c r="H74" i="10"/>
  <c r="H82" i="10"/>
  <c r="H73" i="10"/>
  <c r="H81" i="10"/>
  <c r="M75" i="10"/>
  <c r="I3" i="10"/>
  <c r="I9" i="10"/>
  <c r="I13" i="10"/>
  <c r="I21" i="10"/>
  <c r="H3" i="10"/>
  <c r="H5" i="10"/>
  <c r="H8" i="10"/>
  <c r="I4" i="10"/>
  <c r="M6" i="10"/>
  <c r="M14" i="10"/>
  <c r="M22" i="10"/>
  <c r="I39" i="10"/>
  <c r="I31" i="10"/>
  <c r="H33" i="10"/>
  <c r="I29" i="10"/>
  <c r="I36" i="10"/>
  <c r="H29" i="10"/>
  <c r="H42" i="10"/>
  <c r="H31" i="10"/>
  <c r="I38" i="10"/>
  <c r="M55" i="10"/>
  <c r="H59" i="10"/>
  <c r="H58" i="10"/>
  <c r="I61" i="10"/>
  <c r="H66" i="10"/>
  <c r="M63" i="10"/>
  <c r="H52" i="10"/>
  <c r="I43" i="10"/>
  <c r="H44" i="10"/>
  <c r="I54" i="10"/>
  <c r="I53" i="10"/>
  <c r="H49" i="10"/>
  <c r="I52" i="10"/>
  <c r="N51" i="10" l="1"/>
  <c r="N54" i="10"/>
  <c r="N49" i="10"/>
  <c r="N46" i="10"/>
  <c r="N53" i="10"/>
  <c r="N48" i="10"/>
  <c r="N45" i="10"/>
  <c r="N50" i="10"/>
  <c r="N43" i="10"/>
  <c r="E29" i="9" s="1"/>
  <c r="N44" i="10"/>
  <c r="N47" i="10"/>
  <c r="N52" i="10"/>
  <c r="N17" i="10"/>
  <c r="N66" i="10"/>
  <c r="N62" i="10"/>
  <c r="N58" i="10"/>
  <c r="N67" i="10"/>
  <c r="N63" i="10"/>
  <c r="N59" i="10"/>
  <c r="N55" i="10"/>
  <c r="N68" i="10"/>
  <c r="N64" i="10"/>
  <c r="N60" i="10"/>
  <c r="N56" i="10"/>
  <c r="N61" i="10"/>
  <c r="N57" i="10"/>
  <c r="N65" i="10"/>
  <c r="N24" i="10"/>
  <c r="N12" i="10"/>
  <c r="N7" i="10"/>
  <c r="N23" i="10"/>
  <c r="N5" i="10"/>
  <c r="N21" i="10"/>
  <c r="N8" i="10"/>
  <c r="N20" i="10"/>
  <c r="N11" i="10"/>
  <c r="N14" i="10"/>
  <c r="N9" i="10"/>
  <c r="N25" i="10"/>
  <c r="N2" i="10"/>
  <c r="N10" i="10"/>
  <c r="N3" i="10"/>
  <c r="N15" i="10"/>
  <c r="N18" i="10"/>
  <c r="N13" i="10"/>
  <c r="C164" i="8" a="1"/>
  <c r="C164" i="8" s="1"/>
  <c r="C163" i="8" a="1"/>
  <c r="C163" i="8" s="1"/>
  <c r="C162" i="8" a="1"/>
  <c r="C162" i="8" s="1"/>
  <c r="C161" i="8" a="1"/>
  <c r="C161" i="8" s="1"/>
  <c r="C160" i="8" a="1"/>
  <c r="C160" i="8" s="1"/>
  <c r="C159" i="8" a="1"/>
  <c r="C159" i="8" s="1"/>
  <c r="C158" i="8" a="1"/>
  <c r="C158" i="8" s="1"/>
  <c r="C157" i="8" a="1"/>
  <c r="C157" i="8" s="1"/>
  <c r="C156" i="8" a="1"/>
  <c r="C156" i="8" s="1"/>
  <c r="C155" i="8" a="1"/>
  <c r="C155" i="8" s="1"/>
  <c r="C154" i="8" a="1"/>
  <c r="C154" i="8" s="1"/>
  <c r="C153" i="8" a="1"/>
  <c r="C153" i="8" s="1"/>
  <c r="C152" i="8" a="1"/>
  <c r="C152" i="8" s="1"/>
  <c r="C151" i="8" a="1"/>
  <c r="C151" i="8" s="1"/>
  <c r="C150" i="8" a="1"/>
  <c r="C150" i="8" s="1"/>
  <c r="C149" i="8" a="1"/>
  <c r="C149" i="8" s="1"/>
  <c r="C148" i="8" a="1"/>
  <c r="C148" i="8" s="1"/>
  <c r="C147" i="8" a="1"/>
  <c r="C147" i="8" s="1"/>
  <c r="C146" i="8" a="1"/>
  <c r="C146" i="8" s="1"/>
  <c r="C145" i="8" a="1"/>
  <c r="C145" i="8" s="1"/>
  <c r="C144" i="8" a="1"/>
  <c r="C144" i="8" s="1"/>
  <c r="C143" i="8" a="1"/>
  <c r="C143" i="8" s="1"/>
  <c r="C142" i="8" a="1"/>
  <c r="C142" i="8" s="1"/>
  <c r="C140" i="8" a="1"/>
  <c r="C140" i="8" s="1"/>
  <c r="C138" i="8" a="1"/>
  <c r="C138" i="8" s="1"/>
  <c r="C136" i="8" a="1"/>
  <c r="C136" i="8" s="1"/>
  <c r="C134" i="8" a="1"/>
  <c r="C134" i="8" s="1"/>
  <c r="C132" i="8" a="1"/>
  <c r="C132" i="8" s="1"/>
  <c r="C130" i="8" a="1"/>
  <c r="C130" i="8" s="1"/>
  <c r="C128" i="8" a="1"/>
  <c r="C128" i="8" s="1"/>
  <c r="C126" i="8" a="1"/>
  <c r="C126" i="8" s="1"/>
  <c r="C124" i="8" a="1"/>
  <c r="C124" i="8" s="1"/>
  <c r="C122" i="8" a="1"/>
  <c r="C122" i="8" s="1"/>
  <c r="C120" i="8" a="1"/>
  <c r="C120" i="8" s="1"/>
  <c r="C118" i="8" a="1"/>
  <c r="C118" i="8" s="1"/>
  <c r="C116" i="8" a="1"/>
  <c r="C116" i="8" s="1"/>
  <c r="C114" i="8" a="1"/>
  <c r="C114" i="8" s="1"/>
  <c r="C113" i="8" a="1"/>
  <c r="C113" i="8" s="1"/>
  <c r="C112" i="8" a="1"/>
  <c r="C112" i="8" s="1"/>
  <c r="C111" i="8" a="1"/>
  <c r="C111" i="8" s="1"/>
  <c r="C110" i="8" a="1"/>
  <c r="C110" i="8" s="1"/>
  <c r="C109" i="8" a="1"/>
  <c r="C109" i="8" s="1"/>
  <c r="C108" i="8" a="1"/>
  <c r="C108" i="8" s="1"/>
  <c r="C107" i="8" a="1"/>
  <c r="C107" i="8" s="1"/>
  <c r="C106" i="8" a="1"/>
  <c r="C106" i="8" s="1"/>
  <c r="C105" i="8" a="1"/>
  <c r="C105" i="8" s="1"/>
  <c r="C104" i="8" a="1"/>
  <c r="C104" i="8" s="1"/>
  <c r="C103" i="8" a="1"/>
  <c r="C103" i="8" s="1"/>
  <c r="C102" i="8" a="1"/>
  <c r="C102" i="8" s="1"/>
  <c r="C101" i="8" a="1"/>
  <c r="C101" i="8" s="1"/>
  <c r="C100" i="8" a="1"/>
  <c r="C100" i="8" s="1"/>
  <c r="C99" i="8" a="1"/>
  <c r="C99" i="8" s="1"/>
  <c r="C98" i="8" a="1"/>
  <c r="C98" i="8" s="1"/>
  <c r="C97" i="8" a="1"/>
  <c r="C97" i="8" s="1"/>
  <c r="C96" i="8" a="1"/>
  <c r="C96" i="8" s="1"/>
  <c r="C94" i="8" a="1"/>
  <c r="C94" i="8" s="1"/>
  <c r="C92" i="8" a="1"/>
  <c r="C92" i="8" s="1"/>
  <c r="C90" i="8" a="1"/>
  <c r="C90" i="8" s="1"/>
  <c r="C88" i="8" a="1"/>
  <c r="C88" i="8" s="1"/>
  <c r="C86" i="8" a="1"/>
  <c r="C86" i="8" s="1"/>
  <c r="C84" i="8" a="1"/>
  <c r="C84" i="8" s="1"/>
  <c r="C82" i="8" a="1"/>
  <c r="C82" i="8" s="1"/>
  <c r="C80" i="8" a="1"/>
  <c r="C80" i="8" s="1"/>
  <c r="C78" i="8" a="1"/>
  <c r="C78" i="8" s="1"/>
  <c r="C76" i="8" a="1"/>
  <c r="C76" i="8" s="1"/>
  <c r="C74" i="8" a="1"/>
  <c r="C74" i="8" s="1"/>
  <c r="C72" i="8" a="1"/>
  <c r="C72" i="8" s="1"/>
  <c r="C70" i="8" a="1"/>
  <c r="C70" i="8" s="1"/>
  <c r="C141" i="8" a="1"/>
  <c r="C141" i="8" s="1"/>
  <c r="C139" i="8" a="1"/>
  <c r="C139" i="8" s="1"/>
  <c r="C137" i="8" a="1"/>
  <c r="C137" i="8" s="1"/>
  <c r="C135" i="8" a="1"/>
  <c r="C135" i="8" s="1"/>
  <c r="C133" i="8" a="1"/>
  <c r="C133" i="8" s="1"/>
  <c r="C131" i="8" a="1"/>
  <c r="C131" i="8" s="1"/>
  <c r="C129" i="8" a="1"/>
  <c r="C129" i="8" s="1"/>
  <c r="C127" i="8" a="1"/>
  <c r="C127" i="8" s="1"/>
  <c r="C125" i="8" a="1"/>
  <c r="C125" i="8" s="1"/>
  <c r="C123" i="8" a="1"/>
  <c r="C123" i="8" s="1"/>
  <c r="C121" i="8" a="1"/>
  <c r="C121" i="8" s="1"/>
  <c r="C119" i="8" a="1"/>
  <c r="C119" i="8" s="1"/>
  <c r="C117" i="8" a="1"/>
  <c r="C117" i="8" s="1"/>
  <c r="C115" i="8" a="1"/>
  <c r="C115" i="8" s="1"/>
  <c r="C95" i="8" a="1"/>
  <c r="C95" i="8" s="1"/>
  <c r="C93" i="8" a="1"/>
  <c r="C93" i="8" s="1"/>
  <c r="C91" i="8" a="1"/>
  <c r="C91" i="8" s="1"/>
  <c r="C89" i="8" a="1"/>
  <c r="C89" i="8" s="1"/>
  <c r="C87" i="8" a="1"/>
  <c r="C87" i="8" s="1"/>
  <c r="C85" i="8" a="1"/>
  <c r="C85" i="8" s="1"/>
  <c r="C81" i="8" a="1"/>
  <c r="C81" i="8" s="1"/>
  <c r="C79" i="8" a="1"/>
  <c r="C79" i="8" s="1"/>
  <c r="C77" i="8" a="1"/>
  <c r="C77" i="8" s="1"/>
  <c r="C75" i="8" a="1"/>
  <c r="C75" i="8" s="1"/>
  <c r="C73" i="8" a="1"/>
  <c r="C73" i="8" s="1"/>
  <c r="C71" i="8" a="1"/>
  <c r="C71" i="8" s="1"/>
  <c r="C69" i="8" a="1"/>
  <c r="C69" i="8" s="1"/>
  <c r="C67" i="8" a="1"/>
  <c r="C67" i="8" s="1"/>
  <c r="C63" i="8" a="1"/>
  <c r="C63" i="8" s="1"/>
  <c r="C61" i="8" a="1"/>
  <c r="C61" i="8" s="1"/>
  <c r="C59" i="8" a="1"/>
  <c r="C59" i="8" s="1"/>
  <c r="C57" i="8" a="1"/>
  <c r="C57" i="8" s="1"/>
  <c r="C38" i="8" a="1"/>
  <c r="C38" i="8" s="1"/>
  <c r="C36" i="8" a="1"/>
  <c r="C36" i="8" s="1"/>
  <c r="C34" i="8" a="1"/>
  <c r="C34" i="8" s="1"/>
  <c r="C32" i="8" a="1"/>
  <c r="C32" i="8" s="1"/>
  <c r="C30" i="8" a="1"/>
  <c r="C30" i="8" s="1"/>
  <c r="C28" i="8" a="1"/>
  <c r="C28" i="8" s="1"/>
  <c r="C26" i="8" a="1"/>
  <c r="C26" i="8" s="1"/>
  <c r="C24" i="8" a="1"/>
  <c r="C24" i="8" s="1"/>
  <c r="C22" i="8" a="1"/>
  <c r="C22" i="8" s="1"/>
  <c r="C20" i="8" a="1"/>
  <c r="C20" i="8" s="1"/>
  <c r="C18" i="8" a="1"/>
  <c r="C18" i="8" s="1"/>
  <c r="C16" i="8" a="1"/>
  <c r="C16" i="8" s="1"/>
  <c r="C83" i="8" a="1"/>
  <c r="C83" i="8" s="1"/>
  <c r="C66" i="8" a="1"/>
  <c r="C66" i="8" s="1"/>
  <c r="C62" i="8" a="1"/>
  <c r="C62" i="8" s="1"/>
  <c r="C55" i="8" a="1"/>
  <c r="C55" i="8" s="1"/>
  <c r="C53" i="8" a="1"/>
  <c r="C53" i="8" s="1"/>
  <c r="C51" i="8" a="1"/>
  <c r="C51" i="8" s="1"/>
  <c r="C49" i="8" a="1"/>
  <c r="C49" i="8" s="1"/>
  <c r="C47" i="8" a="1"/>
  <c r="C47" i="8" s="1"/>
  <c r="C45" i="8" a="1"/>
  <c r="C45" i="8" s="1"/>
  <c r="C43" i="8" a="1"/>
  <c r="C43" i="8" s="1"/>
  <c r="C41" i="8" a="1"/>
  <c r="C41" i="8" s="1"/>
  <c r="C65" i="8" a="1"/>
  <c r="C65" i="8" s="1"/>
  <c r="C60" i="8" a="1"/>
  <c r="C60" i="8" s="1"/>
  <c r="C58" i="8" a="1"/>
  <c r="C58" i="8" s="1"/>
  <c r="C39" i="8" a="1"/>
  <c r="C39" i="8" s="1"/>
  <c r="C37" i="8" a="1"/>
  <c r="C37" i="8" s="1"/>
  <c r="C35" i="8" a="1"/>
  <c r="C35" i="8" s="1"/>
  <c r="C33" i="8" a="1"/>
  <c r="C33" i="8" s="1"/>
  <c r="C31" i="8" a="1"/>
  <c r="C31" i="8" s="1"/>
  <c r="C29" i="8" a="1"/>
  <c r="C29" i="8" s="1"/>
  <c r="C27" i="8" a="1"/>
  <c r="C27" i="8" s="1"/>
  <c r="C25" i="8" a="1"/>
  <c r="C25" i="8" s="1"/>
  <c r="C23" i="8" a="1"/>
  <c r="C23" i="8" s="1"/>
  <c r="C21" i="8" a="1"/>
  <c r="C21" i="8" s="1"/>
  <c r="C19" i="8" a="1"/>
  <c r="C19" i="8" s="1"/>
  <c r="C17" i="8" a="1"/>
  <c r="C17" i="8" s="1"/>
  <c r="C68" i="8" a="1"/>
  <c r="C68" i="8" s="1"/>
  <c r="C64" i="8" a="1"/>
  <c r="C64" i="8" s="1"/>
  <c r="C56" i="8" a="1"/>
  <c r="C56" i="8" s="1"/>
  <c r="C54" i="8" a="1"/>
  <c r="C54" i="8" s="1"/>
  <c r="C52" i="8" a="1"/>
  <c r="C52" i="8" s="1"/>
  <c r="C50" i="8" a="1"/>
  <c r="C50" i="8" s="1"/>
  <c r="C48" i="8" a="1"/>
  <c r="C48" i="8" s="1"/>
  <c r="C46" i="8" a="1"/>
  <c r="C46" i="8" s="1"/>
  <c r="C44" i="8" a="1"/>
  <c r="C44" i="8" s="1"/>
  <c r="C42" i="8" a="1"/>
  <c r="C42" i="8" s="1"/>
  <c r="C40" i="8" a="1"/>
  <c r="C40" i="8" s="1"/>
  <c r="C15" i="8" a="1"/>
  <c r="C15" i="8" s="1"/>
  <c r="N16" i="10"/>
  <c r="N4" i="10"/>
  <c r="N6" i="10"/>
  <c r="N19" i="10"/>
  <c r="N22" i="10"/>
  <c r="G27" i="9"/>
  <c r="O27" i="9" s="1"/>
  <c r="E27" i="9"/>
  <c r="N82" i="10"/>
  <c r="N78" i="10"/>
  <c r="N74" i="10"/>
  <c r="N70" i="10"/>
  <c r="N79" i="10"/>
  <c r="N75" i="10"/>
  <c r="N71" i="10"/>
  <c r="N80" i="10"/>
  <c r="N76" i="10"/>
  <c r="N72" i="10"/>
  <c r="N77" i="10"/>
  <c r="N69" i="10"/>
  <c r="N81" i="10"/>
  <c r="N73" i="10"/>
  <c r="G29" i="9" l="1"/>
  <c r="O29" i="9" s="1"/>
  <c r="K15" i="8"/>
  <c r="F15" i="8"/>
  <c r="E15" i="8"/>
  <c r="H15" i="8"/>
  <c r="D15" i="8"/>
  <c r="B15" i="8" s="1"/>
  <c r="G15" i="8"/>
  <c r="K46" i="8"/>
  <c r="F46" i="8"/>
  <c r="E46" i="8"/>
  <c r="H46" i="8"/>
  <c r="D46" i="8"/>
  <c r="B46" i="8" s="1"/>
  <c r="G46" i="8"/>
  <c r="K54" i="8"/>
  <c r="F54" i="8"/>
  <c r="E54" i="8"/>
  <c r="H54" i="8"/>
  <c r="D54" i="8"/>
  <c r="B54" i="8" s="1"/>
  <c r="G54" i="8"/>
  <c r="E17" i="8"/>
  <c r="H17" i="8"/>
  <c r="D17" i="8"/>
  <c r="B17" i="8" s="1"/>
  <c r="G17" i="8"/>
  <c r="K17" i="8"/>
  <c r="F17" i="8"/>
  <c r="E25" i="8"/>
  <c r="H25" i="8"/>
  <c r="D25" i="8"/>
  <c r="B25" i="8" s="1"/>
  <c r="G25" i="8"/>
  <c r="K25" i="8"/>
  <c r="F25" i="8"/>
  <c r="E33" i="8"/>
  <c r="H33" i="8"/>
  <c r="D33" i="8"/>
  <c r="B33" i="8" s="1"/>
  <c r="G33" i="8"/>
  <c r="K33" i="8"/>
  <c r="F33" i="8"/>
  <c r="E58" i="8"/>
  <c r="H58" i="8"/>
  <c r="D58" i="8"/>
  <c r="B58" i="8" s="1"/>
  <c r="G58" i="8"/>
  <c r="K58" i="8"/>
  <c r="F58" i="8"/>
  <c r="H43" i="8"/>
  <c r="D43" i="8"/>
  <c r="B43" i="8" s="1"/>
  <c r="G43" i="8"/>
  <c r="K43" i="8"/>
  <c r="F43" i="8"/>
  <c r="E43" i="8"/>
  <c r="H51" i="8"/>
  <c r="D51" i="8"/>
  <c r="B51" i="8" s="1"/>
  <c r="G51" i="8"/>
  <c r="K51" i="8"/>
  <c r="F51" i="8"/>
  <c r="E51" i="8"/>
  <c r="H66" i="8"/>
  <c r="D66" i="8"/>
  <c r="B66" i="8" s="1"/>
  <c r="K66" i="8"/>
  <c r="F66" i="8"/>
  <c r="E66" i="8"/>
  <c r="G66" i="8"/>
  <c r="G20" i="8"/>
  <c r="K20" i="8"/>
  <c r="F20" i="8"/>
  <c r="E20" i="8"/>
  <c r="H20" i="8"/>
  <c r="D20" i="8"/>
  <c r="B20" i="8" s="1"/>
  <c r="G28" i="8"/>
  <c r="K28" i="8"/>
  <c r="F28" i="8"/>
  <c r="E28" i="8"/>
  <c r="H28" i="8"/>
  <c r="D28" i="8"/>
  <c r="B28" i="8" s="1"/>
  <c r="G36" i="8"/>
  <c r="K36" i="8"/>
  <c r="F36" i="8"/>
  <c r="E36" i="8"/>
  <c r="H36" i="8"/>
  <c r="D36" i="8"/>
  <c r="B36" i="8" s="1"/>
  <c r="K61" i="8"/>
  <c r="H61" i="8"/>
  <c r="G61" i="8"/>
  <c r="F61" i="8"/>
  <c r="E61" i="8"/>
  <c r="D61" i="8"/>
  <c r="B61" i="8" s="1"/>
  <c r="E71" i="8"/>
  <c r="G71" i="8"/>
  <c r="K71" i="8"/>
  <c r="H71" i="8"/>
  <c r="F71" i="8"/>
  <c r="D71" i="8"/>
  <c r="B71" i="8" s="1"/>
  <c r="E79" i="8"/>
  <c r="G79" i="8"/>
  <c r="K79" i="8"/>
  <c r="H79" i="8"/>
  <c r="F79" i="8"/>
  <c r="D79" i="8"/>
  <c r="B79" i="8" s="1"/>
  <c r="E89" i="8"/>
  <c r="H89" i="8"/>
  <c r="D89" i="8"/>
  <c r="B89" i="8" s="1"/>
  <c r="G89" i="8"/>
  <c r="K89" i="8"/>
  <c r="F89" i="8"/>
  <c r="F115" i="8"/>
  <c r="E115" i="8"/>
  <c r="D115" i="8"/>
  <c r="B115" i="8" s="1"/>
  <c r="H115" i="8"/>
  <c r="G115" i="8"/>
  <c r="F123" i="8"/>
  <c r="E123" i="8"/>
  <c r="D123" i="8"/>
  <c r="B123" i="8" s="1"/>
  <c r="H123" i="8"/>
  <c r="G123" i="8"/>
  <c r="F131" i="8"/>
  <c r="E131" i="8"/>
  <c r="D131" i="8"/>
  <c r="B131" i="8" s="1"/>
  <c r="H131" i="8"/>
  <c r="G131" i="8"/>
  <c r="F139" i="8"/>
  <c r="E139" i="8"/>
  <c r="D139" i="8"/>
  <c r="B139" i="8" s="1"/>
  <c r="H139" i="8"/>
  <c r="G139" i="8"/>
  <c r="G74" i="8"/>
  <c r="E74" i="8"/>
  <c r="D74" i="8"/>
  <c r="B74" i="8" s="1"/>
  <c r="K74" i="8"/>
  <c r="H74" i="8"/>
  <c r="F74" i="8"/>
  <c r="H82" i="8"/>
  <c r="G82" i="8"/>
  <c r="E82" i="8"/>
  <c r="D82" i="8"/>
  <c r="B82" i="8" s="1"/>
  <c r="K82" i="8"/>
  <c r="F82" i="8"/>
  <c r="G90" i="8"/>
  <c r="K90" i="8"/>
  <c r="F90" i="8"/>
  <c r="E90" i="8"/>
  <c r="H90" i="8"/>
  <c r="D90" i="8"/>
  <c r="B90" i="8" s="1"/>
  <c r="G97" i="8"/>
  <c r="F97" i="8"/>
  <c r="E97" i="8"/>
  <c r="H97" i="8"/>
  <c r="D97" i="8"/>
  <c r="B97" i="8" s="1"/>
  <c r="G101" i="8"/>
  <c r="F101" i="8"/>
  <c r="E101" i="8"/>
  <c r="H101" i="8"/>
  <c r="D101" i="8"/>
  <c r="B101" i="8" s="1"/>
  <c r="G105" i="8"/>
  <c r="F105" i="8"/>
  <c r="E105" i="8"/>
  <c r="H105" i="8"/>
  <c r="D105" i="8"/>
  <c r="B105" i="8" s="1"/>
  <c r="G109" i="8"/>
  <c r="F109" i="8"/>
  <c r="E109" i="8"/>
  <c r="H109" i="8"/>
  <c r="D109" i="8"/>
  <c r="B109" i="8" s="1"/>
  <c r="G113" i="8"/>
  <c r="F113" i="8"/>
  <c r="E113" i="8"/>
  <c r="H113" i="8"/>
  <c r="D113" i="8"/>
  <c r="B113" i="8" s="1"/>
  <c r="F120" i="8"/>
  <c r="H120" i="8"/>
  <c r="G120" i="8"/>
  <c r="E120" i="8"/>
  <c r="D120" i="8"/>
  <c r="B120" i="8" s="1"/>
  <c r="F128" i="8"/>
  <c r="H128" i="8"/>
  <c r="G128" i="8"/>
  <c r="E128" i="8"/>
  <c r="D128" i="8"/>
  <c r="B128" i="8" s="1"/>
  <c r="F136" i="8"/>
  <c r="H136" i="8"/>
  <c r="G136" i="8"/>
  <c r="E136" i="8"/>
  <c r="D136" i="8"/>
  <c r="B136" i="8" s="1"/>
  <c r="F143" i="8"/>
  <c r="G143" i="8"/>
  <c r="H143" i="8"/>
  <c r="E143" i="8"/>
  <c r="D143" i="8"/>
  <c r="B143" i="8" s="1"/>
  <c r="F147" i="8"/>
  <c r="E147" i="8"/>
  <c r="G147" i="8"/>
  <c r="H147" i="8"/>
  <c r="D147" i="8"/>
  <c r="B147" i="8" s="1"/>
  <c r="F151" i="8"/>
  <c r="E151" i="8"/>
  <c r="H151" i="8"/>
  <c r="D151" i="8"/>
  <c r="B151" i="8" s="1"/>
  <c r="G151" i="8"/>
  <c r="F155" i="8"/>
  <c r="E155" i="8"/>
  <c r="H155" i="8"/>
  <c r="D155" i="8"/>
  <c r="B155" i="8" s="1"/>
  <c r="G155" i="8"/>
  <c r="F159" i="8"/>
  <c r="E159" i="8"/>
  <c r="H159" i="8"/>
  <c r="D159" i="8"/>
  <c r="B159" i="8" s="1"/>
  <c r="G159" i="8"/>
  <c r="F163" i="8"/>
  <c r="E163" i="8"/>
  <c r="H163" i="8"/>
  <c r="D163" i="8"/>
  <c r="B163" i="8" s="1"/>
  <c r="G163" i="8"/>
  <c r="E33" i="9"/>
  <c r="G33" i="9"/>
  <c r="O33" i="9" s="1"/>
  <c r="K40" i="8"/>
  <c r="F40" i="8"/>
  <c r="E40" i="8"/>
  <c r="H40" i="8"/>
  <c r="D40" i="8"/>
  <c r="B40" i="8" s="1"/>
  <c r="G40" i="8"/>
  <c r="K48" i="8"/>
  <c r="F48" i="8"/>
  <c r="E48" i="8"/>
  <c r="H48" i="8"/>
  <c r="D48" i="8"/>
  <c r="B48" i="8" s="1"/>
  <c r="G48" i="8"/>
  <c r="K56" i="8"/>
  <c r="F56" i="8"/>
  <c r="E56" i="8"/>
  <c r="H56" i="8"/>
  <c r="D56" i="8"/>
  <c r="B56" i="8" s="1"/>
  <c r="G56" i="8"/>
  <c r="E19" i="8"/>
  <c r="H19" i="8"/>
  <c r="D19" i="8"/>
  <c r="B19" i="8" s="1"/>
  <c r="G19" i="8"/>
  <c r="K19" i="8"/>
  <c r="F19" i="8"/>
  <c r="E27" i="8"/>
  <c r="H27" i="8"/>
  <c r="D27" i="8"/>
  <c r="B27" i="8" s="1"/>
  <c r="G27" i="8"/>
  <c r="K27" i="8"/>
  <c r="F27" i="8"/>
  <c r="E35" i="8"/>
  <c r="H35" i="8"/>
  <c r="D35" i="8"/>
  <c r="B35" i="8" s="1"/>
  <c r="G35" i="8"/>
  <c r="K35" i="8"/>
  <c r="F35" i="8"/>
  <c r="E60" i="8"/>
  <c r="H60" i="8"/>
  <c r="D60" i="8"/>
  <c r="B60" i="8" s="1"/>
  <c r="G60" i="8"/>
  <c r="K60" i="8"/>
  <c r="F60" i="8"/>
  <c r="H45" i="8"/>
  <c r="D45" i="8"/>
  <c r="B45" i="8" s="1"/>
  <c r="G45" i="8"/>
  <c r="K45" i="8"/>
  <c r="F45" i="8"/>
  <c r="E45" i="8"/>
  <c r="H53" i="8"/>
  <c r="D53" i="8"/>
  <c r="B53" i="8" s="1"/>
  <c r="G53" i="8"/>
  <c r="K53" i="8"/>
  <c r="F53" i="8"/>
  <c r="E53" i="8"/>
  <c r="E83" i="8"/>
  <c r="H83" i="8"/>
  <c r="D83" i="8"/>
  <c r="B83" i="8" s="1"/>
  <c r="K83" i="8"/>
  <c r="F83" i="8"/>
  <c r="G83" i="8"/>
  <c r="I83" i="8" s="1"/>
  <c r="G22" i="8"/>
  <c r="K22" i="8"/>
  <c r="F22" i="8"/>
  <c r="E22" i="8"/>
  <c r="H22" i="8"/>
  <c r="D22" i="8"/>
  <c r="B22" i="8" s="1"/>
  <c r="G30" i="8"/>
  <c r="K30" i="8"/>
  <c r="F30" i="8"/>
  <c r="E30" i="8"/>
  <c r="H30" i="8"/>
  <c r="D30" i="8"/>
  <c r="B30" i="8" s="1"/>
  <c r="G38" i="8"/>
  <c r="K38" i="8"/>
  <c r="F38" i="8"/>
  <c r="E38" i="8"/>
  <c r="H38" i="8"/>
  <c r="D38" i="8"/>
  <c r="B38" i="8" s="1"/>
  <c r="K63" i="8"/>
  <c r="F63" i="8"/>
  <c r="H63" i="8"/>
  <c r="D63" i="8"/>
  <c r="B63" i="8" s="1"/>
  <c r="G63" i="8"/>
  <c r="E63" i="8"/>
  <c r="E73" i="8"/>
  <c r="G73" i="8"/>
  <c r="F73" i="8"/>
  <c r="D73" i="8"/>
  <c r="B73" i="8" s="1"/>
  <c r="K73" i="8"/>
  <c r="H73" i="8"/>
  <c r="E81" i="8"/>
  <c r="G81" i="8"/>
  <c r="F81" i="8"/>
  <c r="D81" i="8"/>
  <c r="B81" i="8" s="1"/>
  <c r="K81" i="8"/>
  <c r="H81" i="8"/>
  <c r="E91" i="8"/>
  <c r="H91" i="8"/>
  <c r="D91" i="8"/>
  <c r="B91" i="8" s="1"/>
  <c r="G91" i="8"/>
  <c r="K91" i="8"/>
  <c r="F91" i="8"/>
  <c r="F117" i="8"/>
  <c r="E117" i="8"/>
  <c r="D117" i="8"/>
  <c r="B117" i="8" s="1"/>
  <c r="H117" i="8"/>
  <c r="G117" i="8"/>
  <c r="F125" i="8"/>
  <c r="E125" i="8"/>
  <c r="D125" i="8"/>
  <c r="B125" i="8" s="1"/>
  <c r="H125" i="8"/>
  <c r="G125" i="8"/>
  <c r="F133" i="8"/>
  <c r="E133" i="8"/>
  <c r="D133" i="8"/>
  <c r="B133" i="8" s="1"/>
  <c r="H133" i="8"/>
  <c r="G133" i="8"/>
  <c r="F141" i="8"/>
  <c r="E141" i="8"/>
  <c r="D141" i="8"/>
  <c r="B141" i="8" s="1"/>
  <c r="H141" i="8"/>
  <c r="G141" i="8"/>
  <c r="G76" i="8"/>
  <c r="E76" i="8"/>
  <c r="H76" i="8"/>
  <c r="F76" i="8"/>
  <c r="D76" i="8"/>
  <c r="B76" i="8" s="1"/>
  <c r="K76" i="8"/>
  <c r="G84" i="8"/>
  <c r="K84" i="8"/>
  <c r="F84" i="8"/>
  <c r="H84" i="8"/>
  <c r="D84" i="8"/>
  <c r="B84" i="8" s="1"/>
  <c r="E84" i="8"/>
  <c r="G92" i="8"/>
  <c r="K92" i="8"/>
  <c r="F92" i="8"/>
  <c r="E92" i="8"/>
  <c r="H92" i="8"/>
  <c r="D92" i="8"/>
  <c r="B92" i="8" s="1"/>
  <c r="G98" i="8"/>
  <c r="F98" i="8"/>
  <c r="E98" i="8"/>
  <c r="H98" i="8"/>
  <c r="D98" i="8"/>
  <c r="B98" i="8" s="1"/>
  <c r="G102" i="8"/>
  <c r="F102" i="8"/>
  <c r="E102" i="8"/>
  <c r="H102" i="8"/>
  <c r="D102" i="8"/>
  <c r="B102" i="8" s="1"/>
  <c r="G106" i="8"/>
  <c r="F106" i="8"/>
  <c r="E106" i="8"/>
  <c r="H106" i="8"/>
  <c r="D106" i="8"/>
  <c r="B106" i="8" s="1"/>
  <c r="G110" i="8"/>
  <c r="F110" i="8"/>
  <c r="E110" i="8"/>
  <c r="H110" i="8"/>
  <c r="D110" i="8"/>
  <c r="B110" i="8" s="1"/>
  <c r="F114" i="8"/>
  <c r="H114" i="8"/>
  <c r="G114" i="8"/>
  <c r="E114" i="8"/>
  <c r="D114" i="8"/>
  <c r="B114" i="8" s="1"/>
  <c r="F122" i="8"/>
  <c r="H122" i="8"/>
  <c r="G122" i="8"/>
  <c r="E122" i="8"/>
  <c r="D122" i="8"/>
  <c r="B122" i="8" s="1"/>
  <c r="F130" i="8"/>
  <c r="H130" i="8"/>
  <c r="G130" i="8"/>
  <c r="E130" i="8"/>
  <c r="D130" i="8"/>
  <c r="B130" i="8" s="1"/>
  <c r="F138" i="8"/>
  <c r="H138" i="8"/>
  <c r="G138" i="8"/>
  <c r="E138" i="8"/>
  <c r="D138" i="8"/>
  <c r="B138" i="8" s="1"/>
  <c r="F144" i="8"/>
  <c r="G144" i="8"/>
  <c r="H144" i="8"/>
  <c r="E144" i="8"/>
  <c r="D144" i="8"/>
  <c r="B144" i="8" s="1"/>
  <c r="F148" i="8"/>
  <c r="E148" i="8"/>
  <c r="H148" i="8"/>
  <c r="D148" i="8"/>
  <c r="B148" i="8" s="1"/>
  <c r="G148" i="8"/>
  <c r="F152" i="8"/>
  <c r="E152" i="8"/>
  <c r="H152" i="8"/>
  <c r="D152" i="8"/>
  <c r="B152" i="8" s="1"/>
  <c r="G152" i="8"/>
  <c r="F156" i="8"/>
  <c r="E156" i="8"/>
  <c r="H156" i="8"/>
  <c r="D156" i="8"/>
  <c r="B156" i="8" s="1"/>
  <c r="G156" i="8"/>
  <c r="F160" i="8"/>
  <c r="E160" i="8"/>
  <c r="H160" i="8"/>
  <c r="D160" i="8"/>
  <c r="B160" i="8" s="1"/>
  <c r="G160" i="8"/>
  <c r="F164" i="8"/>
  <c r="E164" i="8"/>
  <c r="H164" i="8"/>
  <c r="D164" i="8"/>
  <c r="B164" i="8" s="1"/>
  <c r="G164" i="8"/>
  <c r="G31" i="9"/>
  <c r="O31" i="9" s="1"/>
  <c r="E31" i="9"/>
  <c r="K42" i="8"/>
  <c r="F42" i="8"/>
  <c r="E42" i="8"/>
  <c r="H42" i="8"/>
  <c r="D42" i="8"/>
  <c r="B42" i="8" s="1"/>
  <c r="G42" i="8"/>
  <c r="K50" i="8"/>
  <c r="F50" i="8"/>
  <c r="E50" i="8"/>
  <c r="H50" i="8"/>
  <c r="D50" i="8"/>
  <c r="B50" i="8" s="1"/>
  <c r="G50" i="8"/>
  <c r="H64" i="8"/>
  <c r="D64" i="8"/>
  <c r="B64" i="8" s="1"/>
  <c r="K64" i="8"/>
  <c r="F64" i="8"/>
  <c r="G64" i="8"/>
  <c r="I64" i="8" s="1"/>
  <c r="E64" i="8"/>
  <c r="E21" i="8"/>
  <c r="H21" i="8"/>
  <c r="D21" i="8"/>
  <c r="B21" i="8" s="1"/>
  <c r="G21" i="8"/>
  <c r="K21" i="8"/>
  <c r="F21" i="8"/>
  <c r="E29" i="8"/>
  <c r="H29" i="8"/>
  <c r="D29" i="8"/>
  <c r="B29" i="8" s="1"/>
  <c r="G29" i="8"/>
  <c r="K29" i="8"/>
  <c r="F29" i="8"/>
  <c r="E37" i="8"/>
  <c r="H37" i="8"/>
  <c r="D37" i="8"/>
  <c r="B37" i="8" s="1"/>
  <c r="G37" i="8"/>
  <c r="K37" i="8"/>
  <c r="F37" i="8"/>
  <c r="K65" i="8"/>
  <c r="F65" i="8"/>
  <c r="H65" i="8"/>
  <c r="D65" i="8"/>
  <c r="B65" i="8" s="1"/>
  <c r="G65" i="8"/>
  <c r="E65" i="8"/>
  <c r="H47" i="8"/>
  <c r="D47" i="8"/>
  <c r="B47" i="8" s="1"/>
  <c r="G47" i="8"/>
  <c r="K47" i="8"/>
  <c r="F47" i="8"/>
  <c r="E47" i="8"/>
  <c r="H55" i="8"/>
  <c r="D55" i="8"/>
  <c r="B55" i="8" s="1"/>
  <c r="G55" i="8"/>
  <c r="K55" i="8"/>
  <c r="F55" i="8"/>
  <c r="E55" i="8"/>
  <c r="G16" i="8"/>
  <c r="K16" i="8"/>
  <c r="F16" i="8"/>
  <c r="E16" i="8"/>
  <c r="H16" i="8"/>
  <c r="D16" i="8"/>
  <c r="B16" i="8" s="1"/>
  <c r="G24" i="8"/>
  <c r="K24" i="8"/>
  <c r="F24" i="8"/>
  <c r="E24" i="8"/>
  <c r="H24" i="8"/>
  <c r="D24" i="8"/>
  <c r="B24" i="8" s="1"/>
  <c r="G32" i="8"/>
  <c r="K32" i="8"/>
  <c r="F32" i="8"/>
  <c r="E32" i="8"/>
  <c r="H32" i="8"/>
  <c r="D32" i="8"/>
  <c r="B32" i="8" s="1"/>
  <c r="G57" i="8"/>
  <c r="K57" i="8"/>
  <c r="F57" i="8"/>
  <c r="E57" i="8"/>
  <c r="H57" i="8"/>
  <c r="D57" i="8"/>
  <c r="B57" i="8" s="1"/>
  <c r="K67" i="8"/>
  <c r="F67" i="8"/>
  <c r="H67" i="8"/>
  <c r="D67" i="8"/>
  <c r="B67" i="8" s="1"/>
  <c r="G67" i="8"/>
  <c r="E67" i="8"/>
  <c r="E75" i="8"/>
  <c r="G75" i="8"/>
  <c r="K75" i="8"/>
  <c r="H75" i="8"/>
  <c r="F75" i="8"/>
  <c r="D75" i="8"/>
  <c r="B75" i="8" s="1"/>
  <c r="E85" i="8"/>
  <c r="H85" i="8"/>
  <c r="D85" i="8"/>
  <c r="B85" i="8" s="1"/>
  <c r="G85" i="8"/>
  <c r="K85" i="8"/>
  <c r="F85" i="8"/>
  <c r="E93" i="8"/>
  <c r="H93" i="8"/>
  <c r="D93" i="8"/>
  <c r="B93" i="8" s="1"/>
  <c r="G93" i="8"/>
  <c r="K93" i="8"/>
  <c r="F93" i="8"/>
  <c r="F119" i="8"/>
  <c r="E119" i="8"/>
  <c r="D119" i="8"/>
  <c r="B119" i="8" s="1"/>
  <c r="H119" i="8"/>
  <c r="G119" i="8"/>
  <c r="F127" i="8"/>
  <c r="E127" i="8"/>
  <c r="D127" i="8"/>
  <c r="B127" i="8" s="1"/>
  <c r="H127" i="8"/>
  <c r="G127" i="8"/>
  <c r="F135" i="8"/>
  <c r="E135" i="8"/>
  <c r="D135" i="8"/>
  <c r="B135" i="8" s="1"/>
  <c r="H135" i="8"/>
  <c r="G135" i="8"/>
  <c r="G70" i="8"/>
  <c r="E70" i="8"/>
  <c r="D70" i="8"/>
  <c r="B70" i="8" s="1"/>
  <c r="K70" i="8"/>
  <c r="H70" i="8"/>
  <c r="F70" i="8"/>
  <c r="G78" i="8"/>
  <c r="E78" i="8"/>
  <c r="D78" i="8"/>
  <c r="B78" i="8" s="1"/>
  <c r="K78" i="8"/>
  <c r="H78" i="8"/>
  <c r="F78" i="8"/>
  <c r="G86" i="8"/>
  <c r="K86" i="8"/>
  <c r="F86" i="8"/>
  <c r="E86" i="8"/>
  <c r="H86" i="8"/>
  <c r="D86" i="8"/>
  <c r="B86" i="8" s="1"/>
  <c r="G94" i="8"/>
  <c r="K94" i="8"/>
  <c r="F94" i="8"/>
  <c r="E94" i="8"/>
  <c r="H94" i="8"/>
  <c r="D94" i="8"/>
  <c r="B94" i="8" s="1"/>
  <c r="G99" i="8"/>
  <c r="F99" i="8"/>
  <c r="E99" i="8"/>
  <c r="H99" i="8"/>
  <c r="D99" i="8"/>
  <c r="B99" i="8" s="1"/>
  <c r="G103" i="8"/>
  <c r="F103" i="8"/>
  <c r="E103" i="8"/>
  <c r="H103" i="8"/>
  <c r="D103" i="8"/>
  <c r="B103" i="8" s="1"/>
  <c r="G107" i="8"/>
  <c r="F107" i="8"/>
  <c r="E107" i="8"/>
  <c r="H107" i="8"/>
  <c r="D107" i="8"/>
  <c r="B107" i="8" s="1"/>
  <c r="G111" i="8"/>
  <c r="F111" i="8"/>
  <c r="E111" i="8"/>
  <c r="H111" i="8"/>
  <c r="D111" i="8"/>
  <c r="B111" i="8" s="1"/>
  <c r="F116" i="8"/>
  <c r="H116" i="8"/>
  <c r="G116" i="8"/>
  <c r="E116" i="8"/>
  <c r="D116" i="8"/>
  <c r="B116" i="8" s="1"/>
  <c r="F124" i="8"/>
  <c r="H124" i="8"/>
  <c r="G124" i="8"/>
  <c r="E124" i="8"/>
  <c r="D124" i="8"/>
  <c r="B124" i="8" s="1"/>
  <c r="F132" i="8"/>
  <c r="H132" i="8"/>
  <c r="G132" i="8"/>
  <c r="E132" i="8"/>
  <c r="D132" i="8"/>
  <c r="B132" i="8" s="1"/>
  <c r="F140" i="8"/>
  <c r="H140" i="8"/>
  <c r="G140" i="8"/>
  <c r="E140" i="8"/>
  <c r="D140" i="8"/>
  <c r="B140" i="8" s="1"/>
  <c r="F145" i="8"/>
  <c r="E145" i="8"/>
  <c r="G145" i="8"/>
  <c r="H145" i="8"/>
  <c r="D145" i="8"/>
  <c r="B145" i="8" s="1"/>
  <c r="F149" i="8"/>
  <c r="E149" i="8"/>
  <c r="H149" i="8"/>
  <c r="D149" i="8"/>
  <c r="B149" i="8" s="1"/>
  <c r="G149" i="8"/>
  <c r="F153" i="8"/>
  <c r="E153" i="8"/>
  <c r="H153" i="8"/>
  <c r="D153" i="8"/>
  <c r="B153" i="8" s="1"/>
  <c r="G153" i="8"/>
  <c r="F157" i="8"/>
  <c r="E157" i="8"/>
  <c r="H157" i="8"/>
  <c r="D157" i="8"/>
  <c r="B157" i="8" s="1"/>
  <c r="G157" i="8"/>
  <c r="F161" i="8"/>
  <c r="E161" i="8"/>
  <c r="H161" i="8"/>
  <c r="D161" i="8"/>
  <c r="B161" i="8" s="1"/>
  <c r="G161" i="8"/>
  <c r="K44" i="8"/>
  <c r="F44" i="8"/>
  <c r="E44" i="8"/>
  <c r="H44" i="8"/>
  <c r="D44" i="8"/>
  <c r="B44" i="8" s="1"/>
  <c r="G44" i="8"/>
  <c r="K52" i="8"/>
  <c r="F52" i="8"/>
  <c r="E52" i="8"/>
  <c r="H52" i="8"/>
  <c r="D52" i="8"/>
  <c r="B52" i="8" s="1"/>
  <c r="G52" i="8"/>
  <c r="H68" i="8"/>
  <c r="D68" i="8"/>
  <c r="B68" i="8" s="1"/>
  <c r="K68" i="8"/>
  <c r="F68" i="8"/>
  <c r="G68" i="8"/>
  <c r="E68" i="8"/>
  <c r="E23" i="8"/>
  <c r="H23" i="8"/>
  <c r="D23" i="8"/>
  <c r="B23" i="8" s="1"/>
  <c r="G23" i="8"/>
  <c r="K23" i="8"/>
  <c r="F23" i="8"/>
  <c r="E31" i="8"/>
  <c r="H31" i="8"/>
  <c r="D31" i="8"/>
  <c r="B31" i="8" s="1"/>
  <c r="G31" i="8"/>
  <c r="K31" i="8"/>
  <c r="F31" i="8"/>
  <c r="E39" i="8"/>
  <c r="H39" i="8"/>
  <c r="D39" i="8"/>
  <c r="B39" i="8" s="1"/>
  <c r="G39" i="8"/>
  <c r="K39" i="8"/>
  <c r="F39" i="8"/>
  <c r="H41" i="8"/>
  <c r="D41" i="8"/>
  <c r="B41" i="8" s="1"/>
  <c r="G41" i="8"/>
  <c r="K41" i="8"/>
  <c r="F41" i="8"/>
  <c r="E41" i="8"/>
  <c r="H49" i="8"/>
  <c r="D49" i="8"/>
  <c r="B49" i="8" s="1"/>
  <c r="G49" i="8"/>
  <c r="K49" i="8"/>
  <c r="F49" i="8"/>
  <c r="E49" i="8"/>
  <c r="H62" i="8"/>
  <c r="D62" i="8"/>
  <c r="B62" i="8" s="1"/>
  <c r="K62" i="8"/>
  <c r="F62" i="8"/>
  <c r="E62" i="8"/>
  <c r="G62" i="8"/>
  <c r="G18" i="8"/>
  <c r="K18" i="8"/>
  <c r="F18" i="8"/>
  <c r="E18" i="8"/>
  <c r="H18" i="8"/>
  <c r="D18" i="8"/>
  <c r="B18" i="8" s="1"/>
  <c r="G26" i="8"/>
  <c r="K26" i="8"/>
  <c r="F26" i="8"/>
  <c r="E26" i="8"/>
  <c r="H26" i="8"/>
  <c r="D26" i="8"/>
  <c r="B26" i="8" s="1"/>
  <c r="G34" i="8"/>
  <c r="K34" i="8"/>
  <c r="F34" i="8"/>
  <c r="E34" i="8"/>
  <c r="H34" i="8"/>
  <c r="D34" i="8"/>
  <c r="B34" i="8" s="1"/>
  <c r="G59" i="8"/>
  <c r="K59" i="8"/>
  <c r="F59" i="8"/>
  <c r="E59" i="8"/>
  <c r="H59" i="8"/>
  <c r="D59" i="8"/>
  <c r="B59" i="8" s="1"/>
  <c r="E69" i="8"/>
  <c r="G69" i="8"/>
  <c r="F69" i="8"/>
  <c r="D69" i="8"/>
  <c r="B69" i="8" s="1"/>
  <c r="K69" i="8"/>
  <c r="H69" i="8"/>
  <c r="E77" i="8"/>
  <c r="G77" i="8"/>
  <c r="F77" i="8"/>
  <c r="D77" i="8"/>
  <c r="B77" i="8" s="1"/>
  <c r="K77" i="8"/>
  <c r="H77" i="8"/>
  <c r="E87" i="8"/>
  <c r="H87" i="8"/>
  <c r="D87" i="8"/>
  <c r="B87" i="8" s="1"/>
  <c r="G87" i="8"/>
  <c r="K87" i="8"/>
  <c r="F87" i="8"/>
  <c r="E95" i="8"/>
  <c r="H95" i="8"/>
  <c r="D95" i="8"/>
  <c r="B95" i="8" s="1"/>
  <c r="G95" i="8"/>
  <c r="K95" i="8"/>
  <c r="F95" i="8"/>
  <c r="F121" i="8"/>
  <c r="E121" i="8"/>
  <c r="D121" i="8"/>
  <c r="B121" i="8" s="1"/>
  <c r="H121" i="8"/>
  <c r="G121" i="8"/>
  <c r="F129" i="8"/>
  <c r="E129" i="8"/>
  <c r="D129" i="8"/>
  <c r="B129" i="8" s="1"/>
  <c r="H129" i="8"/>
  <c r="G129" i="8"/>
  <c r="F137" i="8"/>
  <c r="E137" i="8"/>
  <c r="D137" i="8"/>
  <c r="B137" i="8" s="1"/>
  <c r="H137" i="8"/>
  <c r="G137" i="8"/>
  <c r="G72" i="8"/>
  <c r="E72" i="8"/>
  <c r="H72" i="8"/>
  <c r="F72" i="8"/>
  <c r="D72" i="8"/>
  <c r="B72" i="8" s="1"/>
  <c r="K72" i="8"/>
  <c r="G80" i="8"/>
  <c r="E80" i="8"/>
  <c r="H80" i="8"/>
  <c r="F80" i="8"/>
  <c r="D80" i="8"/>
  <c r="B80" i="8" s="1"/>
  <c r="K80" i="8"/>
  <c r="G88" i="8"/>
  <c r="K88" i="8"/>
  <c r="F88" i="8"/>
  <c r="E88" i="8"/>
  <c r="H88" i="8"/>
  <c r="D88" i="8"/>
  <c r="B88" i="8" s="1"/>
  <c r="G96" i="8"/>
  <c r="F96" i="8"/>
  <c r="E96" i="8"/>
  <c r="H96" i="8"/>
  <c r="D96" i="8"/>
  <c r="B96" i="8" s="1"/>
  <c r="G100" i="8"/>
  <c r="F100" i="8"/>
  <c r="E100" i="8"/>
  <c r="H100" i="8"/>
  <c r="D100" i="8"/>
  <c r="B100" i="8" s="1"/>
  <c r="G104" i="8"/>
  <c r="F104" i="8"/>
  <c r="E104" i="8"/>
  <c r="H104" i="8"/>
  <c r="D104" i="8"/>
  <c r="B104" i="8" s="1"/>
  <c r="G108" i="8"/>
  <c r="F108" i="8"/>
  <c r="E108" i="8"/>
  <c r="H108" i="8"/>
  <c r="D108" i="8"/>
  <c r="B108" i="8" s="1"/>
  <c r="G112" i="8"/>
  <c r="F112" i="8"/>
  <c r="E112" i="8"/>
  <c r="H112" i="8"/>
  <c r="D112" i="8"/>
  <c r="B112" i="8" s="1"/>
  <c r="F118" i="8"/>
  <c r="H118" i="8"/>
  <c r="G118" i="8"/>
  <c r="E118" i="8"/>
  <c r="D118" i="8"/>
  <c r="B118" i="8" s="1"/>
  <c r="F126" i="8"/>
  <c r="H126" i="8"/>
  <c r="G126" i="8"/>
  <c r="E126" i="8"/>
  <c r="D126" i="8"/>
  <c r="B126" i="8" s="1"/>
  <c r="F134" i="8"/>
  <c r="H134" i="8"/>
  <c r="G134" i="8"/>
  <c r="E134" i="8"/>
  <c r="D134" i="8"/>
  <c r="B134" i="8" s="1"/>
  <c r="F142" i="8"/>
  <c r="H142" i="8"/>
  <c r="G142" i="8"/>
  <c r="E142" i="8"/>
  <c r="D142" i="8"/>
  <c r="B142" i="8" s="1"/>
  <c r="F146" i="8"/>
  <c r="E146" i="8"/>
  <c r="G146" i="8"/>
  <c r="D146" i="8"/>
  <c r="B146" i="8" s="1"/>
  <c r="H146" i="8"/>
  <c r="F150" i="8"/>
  <c r="E150" i="8"/>
  <c r="H150" i="8"/>
  <c r="D150" i="8"/>
  <c r="B150" i="8" s="1"/>
  <c r="G150" i="8"/>
  <c r="F154" i="8"/>
  <c r="E154" i="8"/>
  <c r="H154" i="8"/>
  <c r="D154" i="8"/>
  <c r="B154" i="8" s="1"/>
  <c r="G154" i="8"/>
  <c r="F158" i="8"/>
  <c r="E158" i="8"/>
  <c r="H158" i="8"/>
  <c r="D158" i="8"/>
  <c r="B158" i="8" s="1"/>
  <c r="G158" i="8"/>
  <c r="F162" i="8"/>
  <c r="E162" i="8"/>
  <c r="H162" i="8"/>
  <c r="D162" i="8"/>
  <c r="B162" i="8" s="1"/>
  <c r="G162" i="8"/>
  <c r="E25" i="9"/>
  <c r="G25" i="9"/>
  <c r="I68" i="8" l="1"/>
  <c r="I51" i="8"/>
  <c r="I72" i="8"/>
  <c r="I87" i="8"/>
  <c r="I39" i="8"/>
  <c r="I23" i="8"/>
  <c r="I44" i="8"/>
  <c r="I93" i="8"/>
  <c r="I91" i="8"/>
  <c r="I49" i="8"/>
  <c r="I67" i="8"/>
  <c r="I55" i="8"/>
  <c r="I76" i="8"/>
  <c r="I63" i="8"/>
  <c r="I53" i="8"/>
  <c r="I29" i="8"/>
  <c r="I50" i="8"/>
  <c r="I60" i="8"/>
  <c r="I27" i="8"/>
  <c r="I48" i="8"/>
  <c r="I89" i="8"/>
  <c r="I79" i="8"/>
  <c r="I66" i="8"/>
  <c r="I58" i="8"/>
  <c r="I25" i="8"/>
  <c r="I46" i="8"/>
  <c r="I32" i="8"/>
  <c r="I59" i="8"/>
  <c r="I88" i="8"/>
  <c r="I77" i="8"/>
  <c r="I62" i="8"/>
  <c r="I94" i="8"/>
  <c r="I78" i="8"/>
  <c r="I81" i="8"/>
  <c r="I30" i="8"/>
  <c r="I90" i="8"/>
  <c r="I74" i="8"/>
  <c r="I28" i="8"/>
  <c r="I92" i="8"/>
  <c r="I80" i="8"/>
  <c r="I95" i="8"/>
  <c r="I69" i="8"/>
  <c r="I31" i="8"/>
  <c r="I52" i="8"/>
  <c r="I86" i="8"/>
  <c r="I70" i="8"/>
  <c r="I85" i="8"/>
  <c r="I75" i="8"/>
  <c r="I37" i="8"/>
  <c r="I21" i="8"/>
  <c r="I42" i="8"/>
  <c r="I73" i="8"/>
  <c r="I35" i="8"/>
  <c r="I19" i="8"/>
  <c r="I56" i="8"/>
  <c r="I40" i="8"/>
  <c r="I82" i="8"/>
  <c r="I71" i="8"/>
  <c r="I33" i="8"/>
  <c r="I17" i="8"/>
  <c r="I54" i="8"/>
  <c r="I15" i="8"/>
  <c r="I26" i="8"/>
  <c r="I16" i="8"/>
  <c r="M7" i="9"/>
  <c r="O25" i="9"/>
  <c r="I34" i="8"/>
  <c r="I18" i="8"/>
  <c r="I41" i="8"/>
  <c r="L39" i="8"/>
  <c r="L68" i="8"/>
  <c r="I57" i="8"/>
  <c r="I24" i="8"/>
  <c r="I47" i="8"/>
  <c r="I65" i="8"/>
  <c r="I84" i="8"/>
  <c r="I38" i="8"/>
  <c r="I22" i="8"/>
  <c r="I45" i="8"/>
  <c r="L56" i="8"/>
  <c r="L82" i="8"/>
  <c r="I61" i="8"/>
  <c r="I36" i="8"/>
  <c r="I20" i="8"/>
  <c r="I43" i="8"/>
  <c r="L15" i="8"/>
</calcChain>
</file>

<file path=xl/sharedStrings.xml><?xml version="1.0" encoding="utf-8"?>
<sst xmlns="http://schemas.openxmlformats.org/spreadsheetml/2006/main" count="1302" uniqueCount="947">
  <si>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</si>
  <si>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</si>
  <si>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</si>
  <si>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</si>
  <si>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</si>
  <si>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</si>
  <si>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</si>
  <si>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</si>
  <si>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</si>
  <si>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</si>
  <si>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</si>
  <si>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</si>
  <si>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</si>
  <si>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</si>
  <si>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</si>
  <si>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</si>
  <si>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</si>
  <si>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</si>
  <si>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</si>
  <si>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</si>
  <si>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</si>
  <si>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</si>
  <si>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</si>
  <si>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</si>
  <si>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</si>
  <si>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</si>
  <si>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</si>
  <si>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</si>
  <si>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</si>
  <si>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</si>
  <si>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</si>
  <si>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</si>
  <si>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</si>
  <si>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</si>
  <si>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</si>
  <si>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</si>
  <si>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</si>
  <si>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</si>
  <si>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</si>
  <si>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</si>
  <si>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</si>
  <si>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</si>
  <si>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</si>
  <si>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</si>
  <si>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</si>
  <si>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</si>
  <si>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</si>
  <si>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</si>
  <si>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</si>
  <si>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</si>
  <si>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</si>
  <si>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</si>
  <si>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</si>
  <si>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</si>
  <si>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</si>
  <si>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</si>
  <si>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</si>
  <si>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</si>
  <si>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</si>
  <si>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</si>
  <si>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</si>
  <si>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</si>
  <si>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</si>
  <si>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</si>
  <si>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</si>
  <si>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</si>
  <si>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</si>
  <si>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</si>
  <si>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</si>
  <si>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</si>
  <si>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</si>
  <si>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</si>
  <si>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</si>
  <si>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</si>
  <si>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</si>
  <si>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</si>
  <si>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</si>
  <si>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</si>
  <si>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</si>
  <si>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</si>
  <si>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</si>
  <si>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</si>
  <si>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</si>
  <si>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</si>
  <si>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</si>
  <si>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</si>
  <si>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</si>
  <si>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</si>
  <si>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</si>
  <si>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</si>
  <si>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</si>
  <si>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</si>
  <si>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</si>
  <si>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</si>
  <si>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</si>
  <si>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</si>
  <si>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</si>
  <si>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</si>
  <si>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</si>
  <si>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</si>
  <si>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</si>
  <si>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</si>
  <si>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</si>
  <si>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</si>
  <si>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</si>
  <si>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</si>
  <si>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</si>
  <si>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</si>
  <si>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</si>
  <si>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</si>
  <si>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</si>
  <si>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</si>
  <si>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</si>
  <si>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t xml:space="preserve">Explicación de cómo la Entidad </t>
    </r>
    <r>
      <rPr>
        <b/>
        <u/>
        <sz val="11"/>
        <rFont val="Arial Narrow"/>
        <family val="2"/>
      </rPr>
      <t>evidencia</t>
    </r>
    <r>
      <rPr>
        <b/>
        <sz val="11"/>
        <rFont val="Arial Narrow"/>
        <family val="2"/>
      </rPr>
      <t xml:space="preserve"> que está dando respuesta al requerimiento
</t>
    </r>
    <r>
      <rPr>
        <sz val="11"/>
        <rFont val="Arial Narrow"/>
        <family val="2"/>
      </rPr>
      <t>Referencia a Procesos, Manuales/Políticas+C21:I31n/Procedimientos/Instructivos u otros desarrollos que den cuente de su aplicación</t>
    </r>
  </si>
  <si>
    <r>
      <t xml:space="preserve">Explicación de cómo la Entidad </t>
    </r>
    <r>
      <rPr>
        <b/>
        <u/>
        <sz val="11"/>
        <rFont val="Arial Narrow"/>
        <family val="2"/>
      </rPr>
      <t>evidencia</t>
    </r>
    <r>
      <rPr>
        <b/>
        <sz val="11"/>
        <rFont val="Arial Narrow"/>
        <family val="2"/>
      </rPr>
      <t xml:space="preserve"> que está dando respuesta al requerimiento
</t>
    </r>
    <r>
      <rPr>
        <sz val="11"/>
        <rFont val="Arial Narrow"/>
        <family val="2"/>
      </rPr>
      <t>Referencia a Procesos, Manuales/Políticas de Operación/Procedimientos/Instructivos u otros desarrollos que den cuente de su aplicación</t>
    </r>
  </si>
  <si>
    <r>
      <t xml:space="preserve">Presente 
</t>
    </r>
    <r>
      <rPr>
        <i/>
        <sz val="11"/>
        <rFont val="Arial Narrow"/>
        <family val="2"/>
      </rPr>
      <t>(1/2/3)</t>
    </r>
  </si>
  <si>
    <t xml:space="preserve">EVIDENCIA DEL CONTROL </t>
  </si>
  <si>
    <r>
      <t xml:space="preserve">Funcionando 
</t>
    </r>
    <r>
      <rPr>
        <i/>
        <sz val="11"/>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</si>
  <si>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</si>
  <si>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</si>
  <si>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</si>
  <si>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</si>
  <si>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</si>
  <si>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</si>
  <si>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</si>
  <si>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</si>
  <si>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</si>
  <si>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</si>
  <si>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 xml:space="preserve">Cuenta con el  Código de integridad deacuerdo al esquema definido por la Función Pública, se hace necesario fortalecer la socializacón implementando la periodicidad de la socialización </t>
  </si>
  <si>
    <t xml:space="preserve">La entidad cuenta con el código de integridad </t>
  </si>
  <si>
    <t>Se cuenta con la adopción del código por medio de resolución 068 del 04 de junio de  2018</t>
  </si>
  <si>
    <t>no se realiza la socialización del código de integridad de manera periódica o cuando ingresa un contratista</t>
  </si>
  <si>
    <t xml:space="preserve">Se ha realizado capacitación y socialización al personal contratista (por proceso),en relación con el conocimiento del código de integridad </t>
  </si>
  <si>
    <t xml:space="preserve">1.2 Mecanismos para el manejo de conflictos de interés. </t>
  </si>
  <si>
    <t xml:space="preserve">La entidad solo cuenta con dos funcionarios de planta, los demás son contratistas de apoyo por tanto no se cuenta con manejo de conflicto de interéses </t>
  </si>
  <si>
    <t xml:space="preserve">La entidad por la estructura organizacional con que cuenta actualmente no ha diseñado mecanismos de conflicto de interéses </t>
  </si>
  <si>
    <t xml:space="preserve">La entidad se acoge a las directrices impartidas en la ley 80 de 1993 en el régimen de inhabilidades e incompatibilidades </t>
  </si>
  <si>
    <t xml:space="preserve">No cuencta actualmente con comité de conciliación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</si>
  <si>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</si>
  <si>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</si>
  <si>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Movilidad cuenta con el Plan de seguridad y privacidad de la información y Plan de acceso a la información</t>
  </si>
  <si>
    <t xml:space="preserve">La entidad no cuenta con la política de transparencia y acceso a la Información Pública </t>
  </si>
  <si>
    <t xml:space="preserve">A pesar que la entidad cunta con planes de manejo de la información mas no se tiene la política de Transparecia y Acceso a la información, se debe elaborar por parte de la entidad </t>
  </si>
  <si>
    <t xml:space="preserve">se cuenta con los planes de acceso a la información y se debe diseñar la política y ajustarlos </t>
  </si>
  <si>
    <t xml:space="preserve">1.4 La evaluación de las acciones transversales de integridad, mediante el monitoreo permanente de los riesgos de corrupción. </t>
  </si>
  <si>
    <t>Dimension Talento Humano
Politica de Integridad</t>
  </si>
  <si>
    <t>La entidad cuenta don la matriz institucional de de Riesgo Anticorrupción siguiendo los parámetros de la Ley 1474, además cuenta con la matriz de seguimiento de los riesgos de corrupción del BID Banco Interamericano de Desarrollo</t>
  </si>
  <si>
    <t xml:space="preserve">Política Anticorrupción </t>
  </si>
  <si>
    <t xml:space="preserve">Se realizan los seguimientos periódicos con el fin de verificar la mitigación de los riesgos </t>
  </si>
  <si>
    <t>Matriz de seguimiento integrada</t>
  </si>
  <si>
    <t>Matriz de seguimiento BID</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</si>
  <si>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</si>
  <si>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</si>
  <si>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t>La entidad no cuenta con linea de denuncia interna, sin embargo tiene a disposición otros medios como buzón de sugerencias, correos institucionales, comités de Gerencia</t>
  </si>
  <si>
    <t>La entidad realiza comités en sus diferentes procesos  y comités de Gerencia con los líderes para hacer seguimiento si eisten irregularidades en sus procesos</t>
  </si>
  <si>
    <t>Hasta la fecha no se tiene conocimiento de quejas de los contratistas o funcionarios de la entidad</t>
  </si>
  <si>
    <t xml:space="preserve">se cuenta con buzon de sugerencias externo e interno </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</si>
  <si>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</si>
  <si>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</si>
  <si>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</si>
  <si>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</si>
  <si>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</si>
  <si>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</si>
  <si>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</si>
  <si>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 xml:space="preserve">La entidad cuenta con el Comité Institucional de Coordinación de Control Interno y Comité de Gestión y Despempeño </t>
  </si>
  <si>
    <t>El comité de coordinación de Control Interno se encuentra adoptado mediante Resolución N. 171 del 29 de didicmbre de 2017</t>
  </si>
  <si>
    <t>Los comités deben cumplir con las reuniiones periódicas establecidas en el acto administrativo</t>
  </si>
  <si>
    <t>El Comité de Gestión y desempeño se adopta mediante Resolución 000117 del 06 de Novimebre de 2018</t>
  </si>
  <si>
    <t xml:space="preserve">Se hace necesario el cumplimiento de las reuniones periódicas de los Comités </t>
  </si>
  <si>
    <t>2.2 Definición y documentación del Esquema de Líneas de Defensa</t>
  </si>
  <si>
    <t>Dimension Control Interno
Politica de Control Interno
Lineas de defensa</t>
  </si>
  <si>
    <t xml:space="preserve">No se tiene documentada el Esquema de las líneas de defensa </t>
  </si>
  <si>
    <t>La definición se encuentra enmarcada dentro de la política del MIPG Siendo el Gerente le primer línea de defensa, Planeación segunda línea de defensa, Control Interno tercer línea de defensa.</t>
  </si>
  <si>
    <t xml:space="preserve">Se hace necesario documentar el control de las líneas de defensa </t>
  </si>
  <si>
    <t>2.3 Definición de líneas de reporte en temas clave para la toma de decisiones, atendiendo el Esquema de Líneas de Defensa</t>
  </si>
  <si>
    <t>Dimension Control Interno
Politica de Control Interno
Linea de Defensa
Dimension de Informaciòn y Comunicaciòn</t>
  </si>
  <si>
    <t>Los comités de Gerencia realizados de manera periódica son el insumo para la toma de desiciones en la empresas</t>
  </si>
  <si>
    <t xml:space="preserve">Reunión periódica de los comités de gerencia </t>
  </si>
  <si>
    <t xml:space="preserve">Como soporte a la toma de desiciones se cuenta con las actas que se suscriben en cada reunión donde participan las tres líneas de defensa </t>
  </si>
  <si>
    <t xml:space="preserve">Reunión de las tres líneas de defensa </t>
  </si>
  <si>
    <t>Evaluación periódica de MIPG y FURAG</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</si>
  <si>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</si>
  <si>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</si>
  <si>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</si>
  <si>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</si>
  <si>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</si>
  <si>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</si>
  <si>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 xml:space="preserve">La entidad cuenta con la matriz de Gestión del Riesgo </t>
  </si>
  <si>
    <t xml:space="preserve">Se hacen revisiones periódicas de seguimiento </t>
  </si>
  <si>
    <t>Controles cuatrimestrales según la ley 1471 de 2011</t>
  </si>
  <si>
    <t xml:space="preserve">la entidad evalúa la materialización de los riesgos y diseña los controles </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</si>
  <si>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</si>
  <si>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</si>
  <si>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 xml:space="preserve">La entidad por medio de la matriz de seguimiento define los niveles de riesgo con su respectiva tabulación </t>
  </si>
  <si>
    <t xml:space="preserve">Seguimientos de manera periódica </t>
  </si>
  <si>
    <t>La entidad realiza los monitoreos por medio de la segunda línea de defensa y los líderes de los procesos</t>
  </si>
  <si>
    <t xml:space="preserve">Acciones de mitigación de los riesgos para controlarlos </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</si>
  <si>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</si>
  <si>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</si>
  <si>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t>Medición del impacto y la probabilidad del riesgo</t>
  </si>
  <si>
    <t xml:space="preserve">Controles de corrección o mitigación de los riesgos </t>
  </si>
  <si>
    <t xml:space="preserve">La entidad junto con el Banco Interamericano de Desarrollo monitorean y evalúan las acciones de prevención o mitigación de los riesgos </t>
  </si>
  <si>
    <t xml:space="preserve">Diseño de estrategias que permitan controlar el riesgo </t>
  </si>
  <si>
    <t xml:space="preserve">Se debe analizar los niveles de riesgos y analizar si los controles son efectivos estableciendo un comparativo con los niveles arrojados en la evaluación anterior con el fin de determinar su efectividad </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</si>
  <si>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</si>
  <si>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</si>
  <si>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</si>
  <si>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</si>
  <si>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</si>
  <si>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Dimension de Talento Humano
Politica Gestion Estrategica del Talento Humano
Dimension de Control Interno
Lineas de Defensa</t>
  </si>
  <si>
    <t xml:space="preserve">Movilidad cuenta con el Plan Estratégico de Desarrollo del Talento Humano </t>
  </si>
  <si>
    <t xml:space="preserve">El plan se encuntra desactualizado y no ha sido ejecutado hasta la fecha </t>
  </si>
  <si>
    <t>Se espera la ejecución de las actividades programadas en el segundo semestre de la vigencia 2020</t>
  </si>
  <si>
    <t>4.2 Evaluación de las actividades relacionadas con el Ingreso del personal.</t>
  </si>
  <si>
    <t>No se cuenta con política de ingreso debido a que la planta de personal solo cuenta con dos funcionarios</t>
  </si>
  <si>
    <t>No aplica política de ingreso de personal; los dos cargos son del nivel Directivo y Profesional que dependen directamente del Alcalde</t>
  </si>
  <si>
    <t xml:space="preserve">No aplica para la entidad </t>
  </si>
  <si>
    <t>4.3 Evaluación de las actividades relacionadas con la permanencia del personal.</t>
  </si>
  <si>
    <t xml:space="preserve">No se cuenta co evidencia </t>
  </si>
  <si>
    <t>4.4Analizar si se cuenta con políticas claras y comunicadas relacionadas con la responsabilidad de cada servidor sobre el desarrollo y mantenimiento del control interno (1a línea de defensa)</t>
  </si>
  <si>
    <t xml:space="preserve">Se cuenta con el Plan Estratégico, por cada proceso se cuenta con plan de acción y estos a su vez están relacionados con el Plan de Desarrollo Municipal  para el cumplimiento de los objetivos propuestos </t>
  </si>
  <si>
    <t xml:space="preserve">Seguimientos a los planes de acción </t>
  </si>
  <si>
    <t xml:space="preserve">Las políticas están diseñadas con el objetivo de dar cumplimiento a las metas e indicadores descritos en cada uno de ellos </t>
  </si>
  <si>
    <t xml:space="preserve">Tabla de indicadores </t>
  </si>
  <si>
    <t xml:space="preserve">Informe de Gestión </t>
  </si>
  <si>
    <t>4.5 Evaluación de las actividades relacionadas con el retiro del personal.</t>
  </si>
  <si>
    <t>No se cuenta con política de retiro debido a que la planta de personal solo cuenta con dos funcionarios</t>
  </si>
  <si>
    <t xml:space="preserve">No se cuenta con evidencia </t>
  </si>
  <si>
    <t>4.6 Evaluar el impacto del Plan Institucional de Capacitación - PIC</t>
  </si>
  <si>
    <t xml:space="preserve">La entidad cuenta con el Plan de capacitación, este no se encuentra actualizado e implementado </t>
  </si>
  <si>
    <t>No se han realizado capacitaciones en el primer semestre del 2020</t>
  </si>
  <si>
    <t xml:space="preserve">No cuenta con evidencias para el primer semestre </t>
  </si>
  <si>
    <t>4.7 Evaluación frente a los productos y servicios en los cuales participan los contratistas de apoyo.</t>
  </si>
  <si>
    <t xml:space="preserve">Los productos a entregar se encuentran descritos en el informe mensual de actividades de cada contratista de apoyo </t>
  </si>
  <si>
    <t xml:space="preserve">Contratos recibidos y liquidados a satisfacción por parte del Gerente </t>
  </si>
  <si>
    <t xml:space="preserve">Los contratos se encuentran en ejecución </t>
  </si>
  <si>
    <t xml:space="preserve">informes mensuales de actividades </t>
  </si>
  <si>
    <t xml:space="preserve">ejecución de actividades tendientes al cumplimiento  de los planes de acción </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</si>
  <si>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</si>
  <si>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</si>
  <si>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</si>
  <si>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</si>
  <si>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</si>
  <si>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</si>
  <si>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 xml:space="preserve">Los estándares son definidos deacuerdo a la normatividad que riege los planes </t>
  </si>
  <si>
    <t xml:space="preserve">Se hace seguimiento a los planes de acción </t>
  </si>
  <si>
    <t xml:space="preserve">La entidad realiza los seguimientos con el acompañamiento de la oficina de Control Interno </t>
  </si>
  <si>
    <t xml:space="preserve">Plan Estratégico </t>
  </si>
  <si>
    <t xml:space="preserve">Planes de mejoramiento </t>
  </si>
  <si>
    <t xml:space="preserve">Indicadores </t>
  </si>
  <si>
    <t>5.2 La Alta Dirección analiza la información asociada con la generación de reportes financieros.</t>
  </si>
  <si>
    <t xml:space="preserve">
Dimensiòn de Control Interno
Linea de Estrategica</t>
  </si>
  <si>
    <t>La alta Dirección (Gerencia), realiza la verificación de la información financiera, al igual que se realizan los reportes al Ministerio de Transporte, Ministerio de Hacienda, UMUS y BID</t>
  </si>
  <si>
    <t xml:space="preserve">Análisis al estado de resultados </t>
  </si>
  <si>
    <t xml:space="preserve">Soportes documentales de los mencionados reportes </t>
  </si>
  <si>
    <t xml:space="preserve">POA </t>
  </si>
  <si>
    <t xml:space="preserve">Flujo de caja </t>
  </si>
  <si>
    <t xml:space="preserve">SEPA </t>
  </si>
  <si>
    <t>C1</t>
  </si>
  <si>
    <t>Anexo 29</t>
  </si>
  <si>
    <t>5.3 Teniendo en cuenta la información suministrada por la 2a y 3a línea de defensa se toman decisiones a tiempo para garantizar el cumplimiento de las metas y objetivos.</t>
  </si>
  <si>
    <t>Dimensiòn de Control Interno
Lineas de Defensa</t>
  </si>
  <si>
    <t xml:space="preserve">Las dos líneas de defensa (planeación y Control Interno), hacen las debidas recomendaciones y asesorías en los comités de gerencia </t>
  </si>
  <si>
    <t xml:space="preserve">Comité de Gerencia </t>
  </si>
  <si>
    <t xml:space="preserve">Hasta la fecha la entidad cumple con lo establecido en las metas y objetivos </t>
  </si>
  <si>
    <t xml:space="preserve">Seguimiento a los diferentes planes </t>
  </si>
  <si>
    <t xml:space="preserve">Coordinación con los líderes de procesos en el avance del cumplimiento de indicadores </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</si>
  <si>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</si>
  <si>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</si>
  <si>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 xml:space="preserve">Se cuenta con los procesos y procedimientos, siendo necesaria la actualización de estos </t>
  </si>
  <si>
    <t xml:space="preserve">Procesos y procedimientos desactualizados </t>
  </si>
  <si>
    <t xml:space="preserve">La segunda línea de defensa realizó la capacitación a los diferentes procesos de la entidad con el objetivo que cada líder de proceso con su grupo de trabajo ajusten los diferentes procesos  y procedimientos deacuerdo a la necesidades de la entidad </t>
  </si>
  <si>
    <t>se hace necesario trabajar conjuntamente para realizar los ajustes que corresponda</t>
  </si>
  <si>
    <t>5.5 La entidad aprueba y hace seguimiento al Plan Anual de Auditoría presentado y ejecutado por parte de la Oficina de Control Interno.</t>
  </si>
  <si>
    <t>Dimension Control Interno
Linea Estrategica</t>
  </si>
  <si>
    <t xml:space="preserve">Se presenta el pla de auditorías para su aprobación y se ejecuta durante la vigencia presentando los informes periódicos del resultado de las auditorías al Gerente y los involucrados en el proceso </t>
  </si>
  <si>
    <t xml:space="preserve">Plan de auditorías aprobado </t>
  </si>
  <si>
    <t xml:space="preserve">Se cumple con la ejecución de las auditorías internas a los diferentes procesos </t>
  </si>
  <si>
    <t xml:space="preserve">auditorías internas ejecutadas </t>
  </si>
  <si>
    <t xml:space="preserve">Informe final de auditorías </t>
  </si>
  <si>
    <t xml:space="preserve">plan de mejoramiento </t>
  </si>
  <si>
    <t>5.6 La entidad analiza los informes presentados por la Oficina de Control Interno y evalúa su impacto en relación con la mejora institucional.</t>
  </si>
  <si>
    <t>Los informes de las auditorías son presentados ante el representante legal de la entidad</t>
  </si>
  <si>
    <t>Auditorias programadas y realizadas</t>
  </si>
  <si>
    <t xml:space="preserve">Los resultados se presentan para que sean utilizados como herramienta para la toma de desiciones por parte de la alta gerencia </t>
  </si>
  <si>
    <t xml:space="preserve">Recomendaciones a la gerencia </t>
  </si>
  <si>
    <t xml:space="preserve">suscripción de planes de mejora institucional </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</si>
  <si>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</si>
  <si>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</si>
  <si>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</si>
  <si>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</si>
  <si>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</si>
  <si>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</si>
  <si>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</si>
  <si>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</si>
  <si>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 xml:space="preserve">La entidad cuenta con el plan Estratégico, planes de acción e indicadores </t>
  </si>
  <si>
    <t xml:space="preserve">Se cuenta con las herramientas de medición </t>
  </si>
  <si>
    <t xml:space="preserve">Se realiza el seguimiento a las políticas implemantadas por la entidad con el fin de verificar sus avances  y hacer las recomendaciones respectivas </t>
  </si>
  <si>
    <t xml:space="preserve">Los indicadores permiten la toma de desiciones </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</si>
  <si>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</si>
  <si>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</si>
  <si>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 xml:space="preserve">Los objetivos fueron construidos de manera conjunta con el fin de cumplir con sus características de ser medibles, alcanzables, relevantes delimitados en el tiempo </t>
  </si>
  <si>
    <t xml:space="preserve">El plan de desarrollo soporta el objetivo general de la entidad </t>
  </si>
  <si>
    <t xml:space="preserve">En el primer semestre se realizó la planeación y proyección de metas del cuatrienio y de las vigencias </t>
  </si>
  <si>
    <t xml:space="preserve">los objetivos específicos con sus metas y los resultados esperados están plasmados en el Plan Estratégico </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</si>
  <si>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</si>
  <si>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</si>
  <si>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t xml:space="preserve">La alta Direccón evalúa y hace seguimiento mediante los comités de Gerencia </t>
  </si>
  <si>
    <t>La entidad cuenta con las actas de los comités realizados</t>
  </si>
  <si>
    <t xml:space="preserve">la alta Dirección realiza los seguimientos al igual que el área de planeación que conforma la segunda línea de defensa y Control interno a su vez realiza los seguimientos de cumplimiento como tercer línea de defensa </t>
  </si>
  <si>
    <t xml:space="preserve">El gerente de la entidad participa en la reunión de la Junta Directiva </t>
  </si>
  <si>
    <t xml:space="preserve">Participa en los Consejos de Gobierno realizados por el Alcalde Municipal </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</si>
  <si>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</si>
  <si>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</si>
  <si>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</si>
  <si>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</si>
  <si>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7.1 Teniendo en cuenta la estructura de la política de Administración del Riesgo, su alcance define lineamientos para toda la entidad, incluyendo regionales, áreas tercerizadas u otras instancias que afectan la prestación del servicio.</t>
  </si>
  <si>
    <t xml:space="preserve">La entidad no cuenta con áreas tercerizadas u otras instancias que afectan la prestación del servicio </t>
  </si>
  <si>
    <t xml:space="preserve">No hay tercerización de servicios </t>
  </si>
  <si>
    <t>Los contratos de prestación de servicios y contratos de obra no se encuentran tercerizados, la entidad realiza los procesos contractuales de manera directa, acogiendose a la normatividad vigente</t>
  </si>
  <si>
    <t>7.2 La Oficina de Planeación, Gerencia de Riesgos (donde existan), como 2a línea de defensa, consolidan información clave frente a la gestión del riesgo.</t>
  </si>
  <si>
    <t>Dimension Control Interno 
Lineas de Defensa</t>
  </si>
  <si>
    <t>El área de planeación de la entidad monitorea los riesgos tanto de la matriz integrada como los riesgos identificados por el BID en el  marco de los créditos 25757 y 2576</t>
  </si>
  <si>
    <t>Actividades de identificación de reisgos con los líderes de proceso</t>
  </si>
  <si>
    <t xml:space="preserve">Se identifican los riesgos y se diseñan estrategias de control de los mismos </t>
  </si>
  <si>
    <t xml:space="preserve">Seguimiento de los riesgos </t>
  </si>
  <si>
    <t xml:space="preserve">Seguimiento de las acciones de mitigación </t>
  </si>
  <si>
    <t>7.3 A partir de la información consolidada y reportada por la 2a línea de defensa (7.2), la Alta Dirección analiza sus resultados y en especial considera si se han presentado materializaciones de riesgo.</t>
  </si>
  <si>
    <t xml:space="preserve">Los seguimientos se realizan y socializan con las líneas de defensa evaluando el comportamiento y los resultados de las actividades de prevención de ocurrencia de los riesgos </t>
  </si>
  <si>
    <t xml:space="preserve">Realiza reuniones de seguimiento de los riesgos </t>
  </si>
  <si>
    <t xml:space="preserve">La alta Dirección toma decisiones basado en los resultados de los seguimientos de los riesgos y su mitigación </t>
  </si>
  <si>
    <t xml:space="preserve">Realiza control de ocurrencia </t>
  </si>
  <si>
    <t xml:space="preserve">Evalúa las causas y previene la ocurrencia </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</si>
  <si>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</si>
  <si>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</si>
  <si>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 xml:space="preserve">Cuando se materializa un riesgo se evalúa la situación que conlleva a su ocurrencia </t>
  </si>
  <si>
    <t xml:space="preserve">Se traslada el riesgo a la matriz de segumiento para realizar el respectivo contro </t>
  </si>
  <si>
    <t>En la vigencia 2019 la materialización de los riesgos aumentó por falta de seguimiento de la gerencia, en el 2020 se han tomado las acciones e impuesto controles para minimizar el riesgo</t>
  </si>
  <si>
    <t xml:space="preserve">se diseñan acciones que minimicen la probabilidad de ocurrencia </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</si>
  <si>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</si>
  <si>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</si>
  <si>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t>Se realizan los seguimientos definidos por la Ley 1474 de 2011</t>
  </si>
  <si>
    <t xml:space="preserve">Los seguimientos son cuatrimestrales </t>
  </si>
  <si>
    <t xml:space="preserve">Se evalúa con la tabla de color verificando el impacto y la probabilidad de ocurrencia, se deben tomar acciones rente a los resultados de seguimiento  </t>
  </si>
  <si>
    <t xml:space="preserve">la entidad cuenta con la matriz de seguimiento de los riesgos </t>
  </si>
  <si>
    <t xml:space="preserve">Es importante que la entidad tome acciones puntuales en los reiesgos detectados </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</si>
  <si>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</si>
  <si>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</si>
  <si>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</si>
  <si>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</si>
  <si>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8.1 La Alta Dirección acorde con el análisis del entorno interno y externo, define los procesos, programas o proyectos (según aplique), susceptibles de posibles actos de corrupción.</t>
  </si>
  <si>
    <t xml:space="preserve">Se realiza el análisis del entorno en la matriz de seguimiento de los riesgos con el fin de minimizar la probabilidad de ocurrencia de riesgos de corrupción </t>
  </si>
  <si>
    <t>Los riesgos de corrupción se monitorean periódicamente</t>
  </si>
  <si>
    <t xml:space="preserve">A la fecha la entidad cuenta con puntos de control y seguimiento de los riesgos  lo cual le permite definir los lineamientos de prevención de actos de corrupción </t>
  </si>
  <si>
    <t>La entidad recibe monitoreos externos tanto del banco BID como de los entes de control internos y externos</t>
  </si>
  <si>
    <t>8.2 La Alta Dirección monitorea los riesgos de corrupción con la periodicidad establecida en la Política de Administración del Riesgo.</t>
  </si>
  <si>
    <t>Dimension de Control Interno
Linea Estrategica</t>
  </si>
  <si>
    <t>Control Interno y Planeación realizan los monitoreos periódicos y se informa a la Alta Dirección para a toma de decisiones</t>
  </si>
  <si>
    <t xml:space="preserve">La alta direccion no realiza el monitoreo si no las dos líneas de defensa </t>
  </si>
  <si>
    <t xml:space="preserve">La entidad debe diseñar estratégias efectivas de seguimiento de la primer líena de defensa </t>
  </si>
  <si>
    <t>Se hace neceario mayor monitoreo de la gerencia a los riesgos</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</si>
  <si>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</si>
  <si>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</si>
  <si>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 xml:space="preserve">La división se realiza por procesos en la entidad </t>
  </si>
  <si>
    <t xml:space="preserve">Las acciones están a cargo de contratistas de apoyo por la falta de funcionarios de planta </t>
  </si>
  <si>
    <t xml:space="preserve">La responsabilidad de los efectos por la ocurrencia de los riesgos normativamente solo está a cargo del personal de planta que solo representa el 2.5% del personal que labora en la entidad </t>
  </si>
  <si>
    <t>La materialización de la ocurrencia de los riesgos está a cargo de los contratistas que ejecutan las acciones pero  su responsabilidad solo está a cargo de los dos funcionarios de planta</t>
  </si>
  <si>
    <t>8.4 La Alta Dirección evalúa fallas en los controles (diseño y ejecución) para definir cursos de acción apropiados para su mejora.</t>
  </si>
  <si>
    <t>La entidad diseña acciones apropiadas de mejora</t>
  </si>
  <si>
    <t xml:space="preserve">existen falencias en la documentación de las acciones que adelanta la administración para controlar los riesgos </t>
  </si>
  <si>
    <t xml:space="preserve">Las línea de defensa deben continuar aunando esfuerzos de trabajo conjunta para que los controles tengan efectividad </t>
  </si>
  <si>
    <t xml:space="preserve">las acciones de mejora deben quedar registradas para que sean debidamente controladas </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</si>
  <si>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</si>
  <si>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</si>
  <si>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</si>
  <si>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</si>
  <si>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</si>
  <si>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</si>
  <si>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 xml:space="preserve">La entidad controla los factores internos y establece estrategias de mitigación </t>
  </si>
  <si>
    <t xml:space="preserve">La entidad por medio de los líderes de proceso realiza acciones que permitan bajar la probabilidad de ocurrencia de los riesgos identificados </t>
  </si>
  <si>
    <t xml:space="preserve">Muchos de los riesgos externos no son del alcance de la entidad como los que se pueden materializar con los Ministerios o el Banco por tanto se convierte en una debilidad </t>
  </si>
  <si>
    <t xml:space="preserve">La entidad se encuentra expuesta a la afectación por la materialización de riesgos externos como el cambio de personal que adelanta análisis y aprobación de las solicitudes de  Movilidad </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</si>
  <si>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</si>
  <si>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</si>
  <si>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 xml:space="preserve">La entidad no tiene  tercerizado los servicios de aseo y vigilancia, los cuales no afectan la prestación de servicios a los usuarios </t>
  </si>
  <si>
    <t xml:space="preserve">No se tercerizan servicios que afecten los objetivos de la entidad </t>
  </si>
  <si>
    <t xml:space="preserve">no se cuenta conotras sedes o tercerización de los servicios que presta la entidad o en la consecución de objetivos, las contrataciones las realiza de manera directa </t>
  </si>
  <si>
    <t xml:space="preserve">La tercerización es más un tema relacionado con la parte administrativa interna y no con la prestaciónd el servicio en el área misional </t>
  </si>
  <si>
    <t>9.3 La Alta Dirección monitorea los riesgos aceptados revisando que sus condiciones no hayan cambiado y definir su pertinencia para sostenerlos o ajustarlos.</t>
  </si>
  <si>
    <t xml:space="preserve">La alta Dirección evalúa y hace seguimiento mediante los comités de Gerencia </t>
  </si>
  <si>
    <t xml:space="preserve">se realiza la evaluación de las condiciones y los cambios que se hayan generado </t>
  </si>
  <si>
    <t xml:space="preserve">Las líenas de defensa realizan el monitoreo y evalúan el cambio en las condiciones y la pertinencia de los ajustes </t>
  </si>
  <si>
    <t xml:space="preserve">La matriz de seguimiento se ajusta según las condiciones del proyecto </t>
  </si>
  <si>
    <t>9.4 La Alta Dirección evalúa fallas en los controles (diseño y ejecución) para definir cursos de acción apropiados para su mejora, basados en los informes de la segunda y tercera linea de defensa.</t>
  </si>
  <si>
    <t xml:space="preserve">La Alta Dirección evalúa los controles y diseña junto con los lideres y equipos de trabajo la delegación de acciones de mejora </t>
  </si>
  <si>
    <t xml:space="preserve">se definen en comité de gerencia las acciones </t>
  </si>
  <si>
    <t xml:space="preserve">La segunda y tercer línea de defensa generan los informes y soportes para la toma de decisiones y acciones de mejora </t>
  </si>
  <si>
    <t xml:space="preserve">Los lideres establecen tiempos y responsables </t>
  </si>
  <si>
    <t xml:space="preserve">Se debe evaluar el impacto y la ocurrencia de los riesgos con el fin de verificar si las acciones son efectivas o replantearlas </t>
  </si>
  <si>
    <t>9.5 La entidad analiza el impacto sobre el control interno por cambios en los diferentes niveles organizacionales.</t>
  </si>
  <si>
    <t>Dimension de Direccionamiento Estrategico y Planeacion
Politica de Planeacion Institucional
Dimension de Control Interno
Linea Estrategica</t>
  </si>
  <si>
    <t xml:space="preserve">Los impacatos se analizan en la evaluación de los indicadores de resultado </t>
  </si>
  <si>
    <t xml:space="preserve">el impacto se analiza en los informes que se expiden en las evaluaciones </t>
  </si>
  <si>
    <t xml:space="preserve">La matriz de seguimiento de los riesgos analiza los impactos, los cambios internos y las lineas de defensa evalúan los ajustes que se deben realizar para que sean propuestos por los diferentes procesos </t>
  </si>
  <si>
    <t xml:space="preserve">los cambios en los diferentes niveles de la organización se realizan tomando determinaciónes y ajustes </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</si>
  <si>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</si>
  <si>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</si>
  <si>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</si>
  <si>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</si>
  <si>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</si>
  <si>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</si>
  <si>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</si>
  <si>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la entidad contrata el numero de profesionales requeridos por cada proceso los cuales cumplen con los objetivos establecidos</t>
  </si>
  <si>
    <t>contratos con las actividades a cumplir de acuerdo a los objetivos</t>
  </si>
  <si>
    <t xml:space="preserve">La entidad solo cuenta con el 2% de funcionarios de planta, las actividades se contratan con personal de apoyo que son 98% restante se dividen las actividades con el fin de minimizar la materialización de errores </t>
  </si>
  <si>
    <t>Numero de profesionales y tecnicos de acuerdo al objetivo planteado</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</si>
  <si>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</si>
  <si>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Se ha identificado la falta de personal en el área jurídica, con el fin de definir actividades de control y responsabilidad en la materialización de riesgos</t>
  </si>
  <si>
    <t xml:space="preserve">Los contratistas de apoyo tienen actividades con el fin de realizar actividades que minimicen el riesgos </t>
  </si>
  <si>
    <t>Se necesita el fortalecimiento de de la estructura organizacional de la entidad  especialmente en el área jurídica con el fin de establecer responsables de las actividades y minimizar la materialización de riesgos</t>
  </si>
  <si>
    <t>La falta de personal de planta aumenta la posibilidad de materialización de los riesgos</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</si>
  <si>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</si>
  <si>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</si>
  <si>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t>La entidad dentro del sistema de gestion sigue basando sus principios del MIPG bajo el esquema de implementacion, estructurando los estandares internacionales dejando instaurada la iso</t>
  </si>
  <si>
    <t xml:space="preserve">La entidad adopta MIPG como modelo administrativo </t>
  </si>
  <si>
    <t xml:space="preserve">Se debe continuar con la implementación del MIPG en los diferentes procesos de la entidad </t>
  </si>
  <si>
    <t>Se realizó el diagnóstico y el planteamiento de acciones  en el plan de acción de MIPG</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</si>
  <si>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objetivos .</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</si>
  <si>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</si>
  <si>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</si>
  <si>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Funcionando</t>
    </r>
    <r>
      <rPr>
        <i/>
        <sz val="11"/>
        <color theme="0"/>
        <rFont val="Arial Narrow"/>
        <family val="2"/>
      </rPr>
      <t xml:space="preserve">
(1/2/3)</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</si>
  <si>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</si>
  <si>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</si>
  <si>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 xml:space="preserve">La entidad no cuenta con política de infraestructura de las tecnologías, cuenta con los planes de tratamiento de riesgos de seguridad de la información y plan de seguridd y privacidad de la información  </t>
  </si>
  <si>
    <t xml:space="preserve">Se hace necesario que la entidad cuente con la Política del manejo de las tecnologías </t>
  </si>
  <si>
    <t xml:space="preserve">La entidad debe fortalecer la oficina de tecnología y documentar sus actividdes den un procedimiento además de evaluar sobre la aplicabilidad de la política de infraestructura de las  tecnologías, </t>
  </si>
  <si>
    <t xml:space="preserve">se cuenta con los planes de tratamiento de iresgos y seguridad y privacidad de la información </t>
  </si>
  <si>
    <t>11.2  Para los proveedores de tecnología  selecciona y desarrolla actividades de control internas sobre las actividades realizadas por el proveedor de servicios.</t>
  </si>
  <si>
    <t>La entidad cuenta con dos personas encargadas del área de las tecnologías, se solicitará que se de inicio a documentar las actividades de servicios del proveedor de tecnología</t>
  </si>
  <si>
    <t xml:space="preserve">No se cuenta con información documentada </t>
  </si>
  <si>
    <t xml:space="preserve">Movilidad debe diseñar controles  y procedimientos relacionados con la política digital </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</si>
  <si>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</si>
  <si>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</si>
  <si>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 xml:space="preserve">Cuenta con roles y usuarios pero no se encuentran desagregados en una matriz </t>
  </si>
  <si>
    <t xml:space="preserve">Se deben adelantar actividades que permitan documentar el trabajo de la oficina de tecnología </t>
  </si>
  <si>
    <t xml:space="preserve">Se hará revisión de la implementación de los planes de seguridad y manejo de la información </t>
  </si>
  <si>
    <t xml:space="preserve">Es necesrio diseñar procedimientos </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</si>
  <si>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</si>
  <si>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</si>
  <si>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t>No se cuenta con seguimientos a la fecha sobre los controles implementados por el proveedor de servicios, sin embargo se cuenta con los planes de tratamiento de riesgos de seguridad de la información y plan de seguridad y privacidad de la información</t>
  </si>
  <si>
    <t>Se debe realizar seguimiento a la implementación de los planes</t>
  </si>
  <si>
    <t xml:space="preserve">Se solicitó al área del manejo de las tecnologías para que suministre los soportes de cumplimiento </t>
  </si>
  <si>
    <t xml:space="preserve">verificar aplicabilidad de la política de las tecnologías </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</si>
  <si>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</si>
  <si>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</si>
  <si>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</si>
  <si>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Funcionando</t>
    </r>
    <r>
      <rPr>
        <i/>
        <sz val="11"/>
        <color theme="0"/>
        <rFont val="Arial Narrow"/>
        <family val="2"/>
      </rPr>
      <t xml:space="preserve">
(1/2/3)</t>
    </r>
  </si>
  <si>
    <t xml:space="preserve"> </t>
  </si>
  <si>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</si>
  <si>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</si>
  <si>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Los procesos y procedimientos se encuentran en proceso de actualización, las políticas de operación del sistema en la ETLF, Se cuenta con política de Gestión documental y política de cero papel,</t>
  </si>
  <si>
    <t xml:space="preserve">Se evidencia la desactualización de los procedimientos y se solicita </t>
  </si>
  <si>
    <t xml:space="preserve">La entidad debe actulizar y ajustar las políticas para proceder a dar cumplimiento </t>
  </si>
  <si>
    <t xml:space="preserve">El manual de funciones y manual de contratación de contratación se encuentran desactualizados </t>
  </si>
  <si>
    <t>12.2  El diseño de controles se evalúa frente a la gestión del riesgo.</t>
  </si>
  <si>
    <t>Los controles del MIPG  no se han evaluado</t>
  </si>
  <si>
    <t xml:space="preserve">La Entidad hace seguimiento a la matriz de  riesgo integrada </t>
  </si>
  <si>
    <t>Se cuenta con los autodiagnósticos del MIPG</t>
  </si>
  <si>
    <t xml:space="preserve">Se debe evaluar la gestión del riesgo frente a los controles implementados </t>
  </si>
  <si>
    <t xml:space="preserve">La entidad tiene diesañados los planes de acción </t>
  </si>
  <si>
    <t xml:space="preserve">12.3  Monitoreo a los riesgos acorde con la política de administración de riesgo establecida para la entidad.
</t>
  </si>
  <si>
    <t>Dimension de Direccionamiento Estrategico y Planeacion
Politica de Planeacion Institucional.</t>
  </si>
  <si>
    <t>Se hace monitoreo a los riesgos de la entidad, estos deben guardar relación con MIPG</t>
  </si>
  <si>
    <t xml:space="preserve">Los riesgos se monitorean, sin embargo no se realiza análisis de situaciones críticas que modifiquen estrategias de mitigación </t>
  </si>
  <si>
    <t xml:space="preserve">Se solicita a la segunda línea de defensa la información de MIPG con el objetivo de monitorear los riesgos </t>
  </si>
  <si>
    <t>12.4 Verificación de que los responsables estén ejecutando los controles tal como han sido diseñados.</t>
  </si>
  <si>
    <t>Dimension Control Interno
Segunda Linea de Defensa</t>
  </si>
  <si>
    <t xml:space="preserve">Los responsables no adjuntan evidencias de la aplicabilidad de los controles </t>
  </si>
  <si>
    <t xml:space="preserve">La segunda línea de defensa realiza las capacitaciones e inducción a los procesos con el objetivo de socializar el manejo de las herramientas de medición </t>
  </si>
  <si>
    <t xml:space="preserve">Algunos  procesos no remiten las evidencias de cumplimiento a la segunda línea de defensa  </t>
  </si>
  <si>
    <t>12.5  Se evalúa la adecuación de los controles a las especificidades de cada proceso, considerando cambios en regulaciones, estructuras internas u otros aspectos que determinen cambios en su diseño.</t>
  </si>
  <si>
    <t>Dimension Control Interno
 Lineas de Defensa</t>
  </si>
  <si>
    <t>Con algunos procesos como operaciones, infraestructura, ambiental, sociopredial evalúan y adecuan los procesos considerando los cambios</t>
  </si>
  <si>
    <t xml:space="preserve">Los controles se adecuan en algunos procesos, la entidad con los líderes de proceso debe ajustar los que se encuentran pendientes </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</si>
  <si>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</si>
  <si>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</si>
  <si>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t xml:space="preserve">
Lineamiento 13: 
</t>
    </r>
    <r>
      <rPr>
        <b/>
        <sz val="11"/>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</si>
  <si>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</si>
  <si>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</si>
  <si>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</si>
  <si>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</si>
  <si>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</si>
  <si>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 xml:space="preserve">La entidad no cuenta con sistemas o subsistemas  de información y procesamiento de datos </t>
  </si>
  <si>
    <t xml:space="preserve">Se requiere el diseño de sistemas de información </t>
  </si>
  <si>
    <t xml:space="preserve">El proceso de administrativa del que forma parte el área de tecnologías debe diseñar procedimientos y políticas que le aplican </t>
  </si>
  <si>
    <t>13.2  La entidad cuenta con el inventario de información relevante (interno/externa) y cuenta con un mecanismo que permita su actualización.</t>
  </si>
  <si>
    <t>Dimension de Informacion y comunicación 
Politica de Transparencia y Acceso a la Informaciòn Publica</t>
  </si>
  <si>
    <t xml:space="preserve">La entidad cuenta con el plan de manejo de riesgos de privacidad de la información, se hace necesario que actulice y ajuste el documento adicionando el inventario de información relevante interna y externa </t>
  </si>
  <si>
    <t xml:space="preserve">Realizar el inventario de información interna y externa por procesos </t>
  </si>
  <si>
    <t xml:space="preserve">Se otorga un plazo de dos mese por pare de las líneas de defensa con el fin de dar inicio al diagnóstico y elaboración de inventario interno y externo de información </t>
  </si>
  <si>
    <t xml:space="preserve">Realizar un diagnóstico sobre la información relevante </t>
  </si>
  <si>
    <t>13.3 La entidad considera un ámbito amplio de fuentes de datos (internas y externas), para la captura y procesamiento posterior de información clave para la consecución de metas y objetivos.</t>
  </si>
  <si>
    <t xml:space="preserve">Actualmente la entidad cuenta con una página web donde se publica información de interés general </t>
  </si>
  <si>
    <t>La entidad realizará el diagnóstico de la fuente de datos interna y externa con el fin de procesar la información clave para la consecución de las metas y objetivos</t>
  </si>
  <si>
    <t xml:space="preserve">La entidad actualizará la página web y realizará el procesamiento de la información </t>
  </si>
  <si>
    <t>13.4 La entidad ha desarrollado e implementado actividades de control sobre la integridad, confidencialidad y disponibilidad de los datos e información definidos como relevantes.</t>
  </si>
  <si>
    <t xml:space="preserve">La entidad cuenta con el plan de seguridad de la información, Movilidad por ser una entidad de carácter público no tiene restricciones para suministrar información de interés general siempre y cuando se cumpla con el conducto  regular para solicitarla </t>
  </si>
  <si>
    <t>La información de carácter confidencial para entidades públicas solo aplica cuando se pone en riesgo la seguridad nacional</t>
  </si>
  <si>
    <t xml:space="preserve">La información se encuentra disponible a la ciudadanía, debe radicar la solicitud y se dará respuesta dentro de los términos del Codigo contencioso administrativo </t>
  </si>
  <si>
    <t xml:space="preserve">Las acciones están orientadas a la seguridad y disponibilidad de los datos denominados como relevantes </t>
  </si>
  <si>
    <r>
      <t xml:space="preserve">
Lineamiento 14: 
</t>
    </r>
    <r>
      <rPr>
        <b/>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</si>
  <si>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</si>
  <si>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</si>
  <si>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</si>
  <si>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</si>
  <si>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</si>
  <si>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 xml:space="preserve">La entidad cuenta con correos institucionales como mecanismo para dar a conocer objetivos y estratégias, realiza los comités gerencia de manera periódica </t>
  </si>
  <si>
    <t xml:space="preserve">La Entidad mantiene informando sus objetivos y estrategias de manera periodica por los procesos en los correos institucionales  </t>
  </si>
  <si>
    <t>la entidad mantiene la enviando informacion por los correos institucionales que dan los resultados estrategicos esperados.</t>
  </si>
  <si>
    <t>14.2 La entidad cuenta con políticas de operación relacionadas con la administración de la información (niveles de autoridad y responsabilidad)</t>
  </si>
  <si>
    <t xml:space="preserve">No se cuenta con polítca de operación relacionada con la operación de la información de la administración, sin embargo se cuenta con los niveles de autoridad y responsabilidad de la información </t>
  </si>
  <si>
    <t xml:space="preserve">Existen contratistas encargados de generar y mantener la información interna y externa </t>
  </si>
  <si>
    <t xml:space="preserve">Se establecerá con los líderes de los procesos el mecanismo para el diseño de la política y su aplicación </t>
  </si>
  <si>
    <t xml:space="preserve">Se debe diseñar la política de operación de la información </t>
  </si>
  <si>
    <t>14.3 La entidad cuenta con canales de información internos para la denuncia anónima o confidencial de posibles situaciones irregulares y se cuenta con mecanismos específicos para su manejo, de manera tal que generen la confianza para utilizarlos.</t>
  </si>
  <si>
    <t xml:space="preserve">Le entidad cuenta con el link para la radicación de PQRS además del buzón de sugerencias como mecanismos para la recepción de denuncias anónimas </t>
  </si>
  <si>
    <t xml:space="preserve">Se realiza seguimiento a las PQRS de manera semestral </t>
  </si>
  <si>
    <t xml:space="preserve">Al realizar el seguimiento de las PQRS se evalúan las diferentes directrices y los resultados que arroja </t>
  </si>
  <si>
    <t xml:space="preserve">El programa de ORFEO genera alertas de vencimiento para dar respueta a las diferentes PQRS radicadas en la entidad </t>
  </si>
  <si>
    <t xml:space="preserve">Si la PQRS es anónima se toma en cuenta y se analiza en Comité de Gerencia </t>
  </si>
  <si>
    <t>14.4 La entidad establece e implementa políticas y procedimientos para facilitar una comunicación interna efectiva.</t>
  </si>
  <si>
    <t xml:space="preserve">La entidad cuenta con el programa de correspondencia interna ORFEO, lo que le permite generar un consecutivo y hacer seguimiento a la remisión del documento y su respuesta oportuna </t>
  </si>
  <si>
    <t>El proceso Administrativa dá capacitaciones en el manejo del ORFEO</t>
  </si>
  <si>
    <t xml:space="preserve">La entidad cumple con los parámetros para implementar una comunicación interna efectiva </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</si>
  <si>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</si>
  <si>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</si>
  <si>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</si>
  <si>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</si>
  <si>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</si>
  <si>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</si>
  <si>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 xml:space="preserve">La entidad cuenta con la ventanilla única de archivo lo que le permite centralizar las comunicaciones que ingresan y salen de la entidad, además cuenta conr el procedimiento de atención al ciudadano </t>
  </si>
  <si>
    <t xml:space="preserve">Ventanilla única de archivo donde se radica la documentación de todos los procesos de la entidad </t>
  </si>
  <si>
    <t xml:space="preserve">Las líneas de defensa realizan seguimiento a los diferentes mecanismos que la entidad implementa para facilitar la comunicación </t>
  </si>
  <si>
    <t xml:space="preserve">Se hace uso de los correos institucionales para mejorar la comunicación </t>
  </si>
  <si>
    <t>Implemento la politica de cero papel</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</si>
  <si>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</si>
  <si>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</si>
  <si>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 xml:space="preserve">La entidad cuenta con página Web institucional, además adquiere los servicios de radio y televisión local con el fin de dar a conocer los avances del proyecto a la ciudadanía </t>
  </si>
  <si>
    <t xml:space="preserve">Contratación de medios radiales y televisión local </t>
  </si>
  <si>
    <t xml:space="preserve">La entidad cuenta con canales externos de comunicación radio y televisión donde divulga infomación de interés general del proyecto </t>
  </si>
  <si>
    <t xml:space="preserve">publicación de información de interés en la página de la entidad </t>
  </si>
  <si>
    <t xml:space="preserve">trabajo conjunto con la oficina de medios de la Alcaldía Municipal </t>
  </si>
  <si>
    <t xml:space="preserve">Publicación en redes sociales </t>
  </si>
  <si>
    <t xml:space="preserve">Manejo de marketing digital </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</si>
  <si>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</si>
  <si>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</si>
  <si>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 xml:space="preserve">En ventanilla única de archivo se recepciona la información se analiza y se distribuye a los diferentes procesos y la respuesta es remitida por el proceso competente </t>
  </si>
  <si>
    <t>Cada lider de proceso se encarga de canalizar y responder la informacion requeridad</t>
  </si>
  <si>
    <t xml:space="preserve">Se realiza seguimiento semestral a las respuestas de las diferentes solicitudes radicadas en la entidad </t>
  </si>
  <si>
    <t xml:space="preserve">Ventanilla única realiza seguimiento para que las respuestas se remitan de manera oportuna dentro de los términos establecidos por la ley para dar respuesta a las solicitudes </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</si>
  <si>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</si>
  <si>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</si>
  <si>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La entidad realiza seguimiento a las PQRS y evalúa el tiempo de respuesta</t>
  </si>
  <si>
    <t xml:space="preserve">Se debe hacer trazabilidad a las solicitudes que son remitas a los contratistas de obra con el fin de determinar si la respuesta dá solución de fondo a la solicitud </t>
  </si>
  <si>
    <t xml:space="preserve">La entidad cuenta con el proceso admnistrativa y el procedimiento de atención al ciudadano </t>
  </si>
  <si>
    <t>Clasificar las PQRS deacuerdo a su naturaleza</t>
  </si>
  <si>
    <t>15.5 La entidad analiza periodicamente su caracterización de usuarios o grupos de valor, a fin de actualizarla cuando sea pertinente.</t>
  </si>
  <si>
    <t>Dimension de Direccionamiento Estrategico y Planeaciòn
Politica de Planeacion Institucional</t>
  </si>
  <si>
    <t xml:space="preserve">Hasta la fecha la entidad no cuenta con caracterización de usuarios ni los grupos de valor </t>
  </si>
  <si>
    <t>El proyecto cobija todos los estratos por tener incidencia en toda la ciudad</t>
  </si>
  <si>
    <t xml:space="preserve">No se tienen caracterizados los grupos de valor </t>
  </si>
  <si>
    <t xml:space="preserve">Se solicita clasificar los grupos de valor por tramos </t>
  </si>
  <si>
    <t xml:space="preserve">Se establecerá que  el proceso de sociopredial en colaboración con el proceso de operaciones realicen la caracterizacipon de los grupos de valor </t>
  </si>
  <si>
    <t>15.6 La entidad analiza periodicamente los resultados frente a la evaluación de percepción por parte de los usuarios o grupos de valor para la incorporación de las mejoras correspondientes.</t>
  </si>
  <si>
    <t xml:space="preserve">La entidad realiza anualmente la rendición de cuentas donde puede recoger la percepción de los grupos de valor frente al proyecto </t>
  </si>
  <si>
    <t xml:space="preserve">No se analizan los resultados de la percepción de los grupos de valor </t>
  </si>
  <si>
    <t xml:space="preserve">Las líneas de defensa no cuentan con soportes para realizar la evaluación o seguimiento a la percepción del usuario </t>
  </si>
  <si>
    <t xml:space="preserve">La página no cuenta con un método de análisis de información compartida con la ciudadanía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</si>
  <si>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</si>
  <si>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</si>
  <si>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</si>
  <si>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</si>
  <si>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</si>
  <si>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</si>
  <si>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</si>
  <si>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</si>
  <si>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</si>
  <si>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 xml:space="preserve">El Comité Institucional de control Interno anualmente evalua, verifica y aprueba el Plan anual de auditorías, se levanta acta y se adjunta el plan propuesto </t>
  </si>
  <si>
    <t xml:space="preserve">Se remiten los resultados de las auditorías a la gerencia </t>
  </si>
  <si>
    <t>Hasta la fecha se ha dado cumplimiento al Plan de auditorías de la vigencia 2020</t>
  </si>
  <si>
    <t xml:space="preserve">Los resultados se socializan con el responsable del proceso con quien se estructura el plan de mejoramiento </t>
  </si>
  <si>
    <t>16.2  La Alta Dirección periódicamente evalúa los resultados de las evaluaciones (contínuas e independientes)  para concluir acerca de la efectividad del Sistema de Control Interno</t>
  </si>
  <si>
    <t>La entidad realiza comites de gerencia los cuales se rinde informe de control interno, los cuales se analizan y quedan en actas de verificacion</t>
  </si>
  <si>
    <t xml:space="preserve">Se remiten los informes de las actividades a la gerencia </t>
  </si>
  <si>
    <t xml:space="preserve">Se socializan los resultados de los seguimientos a los procesos en el Comité de Gerencia </t>
  </si>
  <si>
    <t xml:space="preserve">La remisión se realiza por el correo institucional y se radica por ORFEO </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</si>
  <si>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</si>
  <si>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</si>
  <si>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 xml:space="preserve">La oficina de control interno realiza los seguimientos periódicos a la matriz de riesgos integrada, matriz de riesgos BID y remite a la oficina de planeación los resultados del seguimiento </t>
  </si>
  <si>
    <t xml:space="preserve">las evaluaciones independientes se remiten a la gerencia para la toma de decisiones </t>
  </si>
  <si>
    <t xml:space="preserve">Las auditorías permiten mitigar la materialización de riesgos evidenciados y se definen estratégias en el plan de mejoramiento </t>
  </si>
  <si>
    <t xml:space="preserve">las auditorías se programan y ejecutan según el nivel de riesgo del proceso y el monitoreo continuo </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</si>
  <si>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</si>
  <si>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</si>
  <si>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Se implementan controles de monitoreo pero se dificulta con algunos procesos para la entrega oportuna de la informacion</t>
  </si>
  <si>
    <t>se envian las evidencias a las lineas de defensa para revision</t>
  </si>
  <si>
    <t xml:space="preserve">El monitoreo se encuentra programado según el cronograma de la segunda y tecer línea de defensa , se necesita mayor compromiso de algunos líderes de procesos para que remitan la información soporte de cumplimiento de manera oportuna </t>
  </si>
  <si>
    <t>se establecen seguimientos bajo la normatividad vigente</t>
  </si>
  <si>
    <t>16.5 Frente a las evaluaciones independientes la entidad considera evaluaciones externas de organismos de control, de vigilancia, certificadores, ONG´s u otros que permitan tener una mirada independiente de las operaciones.</t>
  </si>
  <si>
    <t xml:space="preserve">Las evaluaciones independientes externas se encuentran la firma auditora Ernest &amp; Young quier reporta resultados al BID, Ministerio de Transporte, Minhacienda, Umus y Ente Gestor </t>
  </si>
  <si>
    <t xml:space="preserve">Se emitió informe final de auditoría de la firma externa </t>
  </si>
  <si>
    <t xml:space="preserve">Las evaluaciones independientes aportan herramientas de mejora y cumplimiento de la gestión, objetivos y metas </t>
  </si>
  <si>
    <t xml:space="preserve">se proponen acciones de mejora </t>
  </si>
  <si>
    <t xml:space="preserve">Se recibió informe final de auditoría del ente de control Contraloría Municipal de Popayán </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</si>
  <si>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</si>
  <si>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</si>
  <si>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</si>
  <si>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</si>
  <si>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</si>
  <si>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La entidad evaluo los resultados y adquirio compromisos de mejora para el logro de los objetivos</t>
  </si>
  <si>
    <t xml:space="preserve">Se suscriben los planes de mejoramiento con el proceso auditado </t>
  </si>
  <si>
    <t xml:space="preserve">A la entidad se le realizan auditorias interanas y externas tanto de Control Interno, Contraloría municipal, Firma auditora externa Ernest &amp; Young y auditoría financiera BID </t>
  </si>
  <si>
    <t xml:space="preserve">Se remten los resultados de las auditorías internas a la gerencia </t>
  </si>
  <si>
    <t xml:space="preserve">Se diseñan estrategias de mejora </t>
  </si>
  <si>
    <t>17.2 Los informes recibidos de entes externos (organismos de control, auditores externos, entidades de vigilancia entre otros) se consolidan y se concluye sobre el impacto en el Sistema de Control Interno, a fin de determinar los cursos de acción.</t>
  </si>
  <si>
    <t xml:space="preserve">Los informes constituyen un insumo para mejorar los procesos y procedimientos de la entidad con el fin de mejorar el Sistema de Cotrol interno e implementar las acciones </t>
  </si>
  <si>
    <t xml:space="preserve">Los informes de las auditorías externas evaluan el estado del Sistema de Control Interno </t>
  </si>
  <si>
    <t xml:space="preserve">La oficina de Control Interno como tercer línea de defensa realiza el seguimiento a las acciones de mejora y el impacto positivo que estas deben dejar en la entidad </t>
  </si>
  <si>
    <t xml:space="preserve">El impacto de las acciones debe verse reflejado en la mejora </t>
  </si>
  <si>
    <t>17.3 La entidad cuenta con políticas donde se establezca a quién reportar las deficiencias de control interno como resultado del monitoreo continuo.</t>
  </si>
  <si>
    <t xml:space="preserve">La entidad no cuenta con políticas establecidas debido a que solo existen dos funcionarios de planta el Representante legal  (gerente) y la jefe de control Interno, es entonces por competencia remitido todo informe al gerente de la entidad ya que no se cuenta con otro funcionario de planta </t>
  </si>
  <si>
    <t xml:space="preserve">Los resultados se remiten con copia al líder de procesos para que apoye al gerente en el diseño de estrategias de mejoramiento </t>
  </si>
  <si>
    <t xml:space="preserve">La alta rotación de personal impide que exista continuidad en las acciones de mejora y existan retrocesos en los procesos, por tanto la remisión de informes es exclusiva competencia de la gerencia </t>
  </si>
  <si>
    <t>17.4 La Alta Dirección hace seguimiento a las acciones correctivas relacionadas con las deficiencias comunicadas sobre el Sistema de Control Interno y si se han cumplido en el tiempo establecido.</t>
  </si>
  <si>
    <t>La alta Dirección no realiza monitoreo al cumplimiento de las acciones correctiva en el tiempo establecido</t>
  </si>
  <si>
    <t xml:space="preserve">A la fecha existen planes de majoramiento del 2016 y 2017 que aún se encuentran abiertos por falta de cumplimiento de lo establecido en ellos </t>
  </si>
  <si>
    <t xml:space="preserve">Existe atraso en el cumplimiento de acciones tendientes a mejorar las falencias derivadas de las auditorias internas y externas </t>
  </si>
  <si>
    <t>17.5 Los procesos y/o servicios tercerizados, son evaluados acorde con su nivel de riesgos.</t>
  </si>
  <si>
    <t xml:space="preserve">no se cuenta con servicios tercerizados que incidan en el desarrollo de los objetivos del proyecto </t>
  </si>
  <si>
    <t xml:space="preserve">no aplica en la entidad </t>
  </si>
  <si>
    <t xml:space="preserve">la tercerización no se da en la empresa, se contrata de manera directa </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</si>
  <si>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</si>
  <si>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</si>
  <si>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 xml:space="preserve">Se realiza la evaluación semestral a las PQRS, emite informe y accione de mejora </t>
  </si>
  <si>
    <t xml:space="preserve">La entidad suministra la docuementación para realizar el seguimiento a las PQRS </t>
  </si>
  <si>
    <t xml:space="preserve">El proceso de adiminstrativa y su procedimiento de atención al ciudadano atienden las recomendaciones y adelantan acciones de mejora </t>
  </si>
  <si>
    <t xml:space="preserve">Se expide el informe de seguimiento </t>
  </si>
  <si>
    <t xml:space="preserve">17.7 Verificación del avance y cumplimiento de las acciones incluidas en los planes de mejoramiento producto de las autoevaluaciones. (2ª Línea).
</t>
  </si>
  <si>
    <t xml:space="preserve">
Dimension de Control Interno
Lineas de Defensa</t>
  </si>
  <si>
    <t xml:space="preserve">Las dos líneas de defensa verifican el cumplimiento de las acciones de mejora </t>
  </si>
  <si>
    <t xml:space="preserve">Falta compromiso para cerrar de manera definitiva los hallazgos </t>
  </si>
  <si>
    <t xml:space="preserve">La entidad debe focalizar esfuerzos en el cumplimiento de acciones de mejora para cirre de hallazgos de los entes de control </t>
  </si>
  <si>
    <t>se continua con acciones sin ejecutar de los planes de mejoramiento suscritos con la contraloria municipal de los años 2016 y 2017</t>
  </si>
  <si>
    <t>17.8 Evaluación de la efectividad de las acciones incluidas en los Planes de mejoramiento producto de las auditorías internas y de entes externos. (3ª Línea)</t>
  </si>
  <si>
    <t xml:space="preserve">Las acciones se encuentran descritas, los planes suscritos, las acciones de mejora son muy lentas y no generan el impacto que se espera en la entidad </t>
  </si>
  <si>
    <t xml:space="preserve">A la fecha no se actualiza manual de contratación </t>
  </si>
  <si>
    <t xml:space="preserve">El compromiso de la alta direccion debe encaminarse en el cumplimiento de esas acciones </t>
  </si>
  <si>
    <t xml:space="preserve">no se actualiza manual de funciones </t>
  </si>
  <si>
    <t xml:space="preserve">no se corrige la publicación a tiempo en el secop y sia observa </t>
  </si>
  <si>
    <t>17.9 Las deficiencias de control interno son reportadas a los responsables de nivel jerárquico superior, para tomar la acciones correspondientes?</t>
  </si>
  <si>
    <t xml:space="preserve">Las deficiencias son reportadas oportunamente a la gerencia tanto en comité como por el correo institucional </t>
  </si>
  <si>
    <t xml:space="preserve">Se remiten las auditorias internas </t>
  </si>
  <si>
    <t xml:space="preserve">Los resultados de las auditorías son remitidas al representante legal (Gerente) para su conocimiento y para que implemente las acciones de mejora </t>
  </si>
  <si>
    <t xml:space="preserve">Remisión de las auditorias externas </t>
  </si>
  <si>
    <t xml:space="preserve">Remisión de planes de mejoramiento para ser suscritos </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</si>
  <si>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</si>
  <si>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</si>
  <si>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</si>
  <si>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</si>
  <si>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</si>
  <si>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</si>
  <si>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</si>
  <si>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</si>
  <si>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</si>
  <si>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</si>
  <si>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</si>
  <si>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</si>
  <si>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</si>
  <si>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</si>
  <si>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</si>
  <si>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</si>
  <si>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</si>
  <si>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</si>
  <si>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</si>
  <si>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</si>
  <si>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</si>
  <si>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</si>
  <si>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</si>
  <si>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</si>
  <si>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</si>
  <si>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SISTEMA ESTRATÉGICO DE TRANSPORTE PUBLICO DE POPAYAN- MOVILIDAD FUTURA S.A.S</t>
  </si>
  <si>
    <t>Periodo Evaluado:</t>
  </si>
  <si>
    <t>DEL 01 DE ENERO AL 30 DE JUNIO DE 2020</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</si>
  <si>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</si>
  <si>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</si>
  <si>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</si>
  <si>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</si>
  <si>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Los componenetes se encuentran operando juntos y de manera integrada, sin embargo se hace necesario centrar esfuerzos en el cumplimiento de las actividades diseñadas y planeadas para el periodo en ejecución </t>
  </si>
  <si>
    <t>¿Es efectivo el sistema de control interno para los objetivos evaluados? (Si/No) (Justifique su respuesta):</t>
  </si>
  <si>
    <t>No</t>
  </si>
  <si>
    <t xml:space="preserve">El sistema de control interno presenta falencias debido al  incumplimiento de objetivos institucionales diseñados, adoptado pero no ejecutados como los componentes de Telento Humano, Gestión Documental, Tecnología de la información, otros procesos presentan falencias menos relevantes, lo que hace que el Sistema de Control Interno sea poco efectivo </t>
  </si>
  <si>
    <t>La entidad cuenta dentro de su Sistema de Control Interno, con una institucionalidad (Líneas de defensa)  que le permita la toma de decisiones frente al control (Si/No) (Justifique su respuesta):</t>
  </si>
  <si>
    <t>Si</t>
  </si>
  <si>
    <t>La entidad cuenta con las tres líneas de defensa, Gerencia como primera línea, planeación como segunda línea de defensa y Control Interno como tercer línea de defensa, del análisis detallado realizado en el presente informe se puede concluir que la entidad debe fortalecer las acciones a ejecutar en los procesos de la entidad, especialmente el proceso jurídico - subproceso de contratación según  la última  auditoría de la contraloría Municipa y el proceso financiera según la auditoría de la firma de auditoría externa Ernest &amp; Young, por ser estos los que deben plantear mayormente acciones de mejora, sin eceptuar el compromiso de los demás procesos al cumplimiento de las directrices y normatividad que rige la entidad</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</si>
  <si>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</si>
  <si>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</si>
  <si>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</si>
  <si>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</si>
  <si>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</si>
  <si>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</si>
  <si>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 xml:space="preserve">No se realizó una adecuada planeación estratégica </t>
  </si>
  <si>
    <t>Evaluación de riesgos</t>
  </si>
  <si>
    <t xml:space="preserve">A pesar de contar con las matrices de seguimiento de los riesgos, la entidad con su segunda línea de defensa no realizó comparativos, no analizó los impacatos y en el último cuatrimestre no suministró la información a la segunda línea de defensa para hacer los seguimientos </t>
  </si>
  <si>
    <t>Actividades de control</t>
  </si>
  <si>
    <t>verificada la implementación de las políticas, directrices y mecanismos de la entidad, se evidencia ausencia de políticas y falta de cumplimiento de los planes que satisfagan los resultados, por tanto se debe continuar con las  mejoras en la gestión administrativa y procurar que la información y la comunicación sea una mejora continua 
Ausencia de procedimientos y políticas en lel área de tecnologías, no se cuenta con procedimientos y las acciones no se encuentran documentadas, no están establecidos claramente los responsables</t>
  </si>
  <si>
    <t xml:space="preserve">La entidad no cuenta con políticas implementadas, no contrató en el primer semestre personal de apoyo en el área de tecnología </t>
  </si>
  <si>
    <t>Información y comunicación</t>
  </si>
  <si>
    <t xml:space="preserve">Deficiencias en el área de comunicación, no genera contenidos, no realiza publicaciónes de impacto a los grupos de interés </t>
  </si>
  <si>
    <t xml:space="preserve">Monitoreo </t>
  </si>
  <si>
    <t>La primer y segunda línea de defensda no realizaron el monitoreo correspondiente, el porcentaje solo refleja el monitoreo de control interno a la poca información suministrada por la entidad en el segundo semestre de la vigencia 2019</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</si>
  <si>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</si>
  <si>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</si>
  <si>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</si>
  <si>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</si>
  <si>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</si>
  <si>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</si>
  <si>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</si>
  <si>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</si>
  <si>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</si>
  <si>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</si>
  <si>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</si>
  <si>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</si>
  <si>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</si>
  <si>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</si>
  <si>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</si>
  <si>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</si>
  <si>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</si>
  <si>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</si>
  <si>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</si>
  <si>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</si>
  <si>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</si>
  <si>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</si>
  <si>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</si>
  <si>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</si>
  <si>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</si>
  <si>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</si>
  <si>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</si>
  <si>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</si>
  <si>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</si>
  <si>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</si>
  <si>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</si>
  <si>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</si>
  <si>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</si>
  <si>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</si>
  <si>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</si>
  <si>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</si>
  <si>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</si>
  <si>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</si>
  <si>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</si>
  <si>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</si>
  <si>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</si>
  <si>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</si>
  <si>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</si>
  <si>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</si>
  <si>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</si>
  <si>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</si>
  <si>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</si>
  <si>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</si>
  <si>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</si>
  <si>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</si>
  <si>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</si>
  <si>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</si>
  <si>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</si>
  <si>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</si>
  <si>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</si>
  <si>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</si>
  <si>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</si>
  <si>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</si>
  <si>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</si>
  <si>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</si>
  <si>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</si>
  <si>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</si>
  <si>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</si>
  <si>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</si>
  <si>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</si>
  <si>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</si>
  <si>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</si>
  <si>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</si>
  <si>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</si>
  <si>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</si>
  <si>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</si>
  <si>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</si>
  <si>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</si>
  <si>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</si>
  <si>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</si>
  <si>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</si>
  <si>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</si>
  <si>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</si>
  <si>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</si>
  <si>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</si>
  <si>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</si>
  <si>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</si>
  <si>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</si>
  <si>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</si>
  <si>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</si>
  <si>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</si>
  <si>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</si>
  <si>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</si>
  <si>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</si>
  <si>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</si>
  <si>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</si>
  <si>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</si>
  <si>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</si>
  <si>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</si>
  <si>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</si>
  <si>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</si>
  <si>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</si>
  <si>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</si>
  <si>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</si>
  <si>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</si>
  <si>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</si>
  <si>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</si>
  <si>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</si>
  <si>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</si>
  <si>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</si>
  <si>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</si>
  <si>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</si>
  <si>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</si>
  <si>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</si>
  <si>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</si>
  <si>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</si>
  <si>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</si>
  <si>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</si>
  <si>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</si>
  <si>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Socializar y dejar evidencia de ello entre el personal contratista y de planta</t>
  </si>
  <si>
    <t xml:space="preserve">Socialización del código de integridad </t>
  </si>
  <si>
    <t xml:space="preserve">Proceso administrativa </t>
  </si>
  <si>
    <t xml:space="preserve">Se envia a los correos electrónicos del personal, se debe continuar afianzando la actividad </t>
  </si>
  <si>
    <t xml:space="preserve">Implementar acciones para proteger la información </t>
  </si>
  <si>
    <t xml:space="preserve">Hacer cronograma de copias de seguridad de forma periódica </t>
  </si>
  <si>
    <t xml:space="preserve">por el confinamiento se realiza la actividad en el segundo semestre de la vigencia </t>
  </si>
  <si>
    <t xml:space="preserve">Se evalúa la prevención de riesgos de Corrupción </t>
  </si>
  <si>
    <t xml:space="preserve">ajustar la matriz de riesgos de la entidad en el componente evaluado </t>
  </si>
  <si>
    <t xml:space="preserve">Todos los procesos liderada por el proceso de planeación </t>
  </si>
  <si>
    <t xml:space="preserve">En la revisión de ajustes se encuentra deficiencia en el planetamiento de los riesgos </t>
  </si>
  <si>
    <t xml:space="preserve">Enel primer semestre debido al confinamiento solo se realizaron dos reuniones se deben fortalecer los comités </t>
  </si>
  <si>
    <t xml:space="preserve">Convocar con periodicidad al comité de desempeño y control  interno </t>
  </si>
  <si>
    <t xml:space="preserve">Planeacón y control interno </t>
  </si>
  <si>
    <t>Se convocó a los comités y se levantaron actas donde consta los temas tratados que fortalecen el sistema</t>
  </si>
  <si>
    <t>El plan estratégico se encuentra en construcción</t>
  </si>
  <si>
    <t xml:space="preserve">avanzar en el ajuste del plan estratégico acorde al plan de desarrollo </t>
  </si>
  <si>
    <t xml:space="preserve">Planeación </t>
  </si>
  <si>
    <t xml:space="preserve">A la fecha se encuentra en ajustes por tanto no se raliza seguimiento </t>
  </si>
  <si>
    <t xml:space="preserve">Cuenta con los planes actualizados y aprobados </t>
  </si>
  <si>
    <t xml:space="preserve">implementación de las acciones diseñadas en el plan </t>
  </si>
  <si>
    <t xml:space="preserve">Administrativa </t>
  </si>
  <si>
    <t xml:space="preserve">Cuenta con los planes actualizados pero no ha implementado </t>
  </si>
  <si>
    <t xml:space="preserve">No ha implementado el plan de capacitación </t>
  </si>
  <si>
    <t xml:space="preserve">Se hace necesario contar con la documentación necesaria que permita el seguimiento adecuado al plan estratégico </t>
  </si>
  <si>
    <t xml:space="preserve">seguimiento a los planes de acción </t>
  </si>
  <si>
    <t xml:space="preserve">se realizan los seguimientos, pendiente plan estratégico </t>
  </si>
  <si>
    <t xml:space="preserve">Deficiencia en los procesos y procedimientos para realizar un adecuado seguimiento </t>
  </si>
  <si>
    <t xml:space="preserve">Actualización de planes y políticas de la entidad </t>
  </si>
  <si>
    <t>Planeación y todos los procesos</t>
  </si>
  <si>
    <t>Sin la actualización adecuada de políticas el seguimiento al sistema presenta deficiencias</t>
  </si>
  <si>
    <t xml:space="preserve">No se tienen diseñados mecanismos para el manejo de conflictos de interés </t>
  </si>
  <si>
    <t xml:space="preserve">Revisión de las normas vigentes, ya que solo son dos funcionarios de planta </t>
  </si>
  <si>
    <t xml:space="preserve">Proceso jurídico </t>
  </si>
  <si>
    <t xml:space="preserve">Revisión de la normatividad aplicable a la entidad </t>
  </si>
  <si>
    <t xml:space="preserve">la entidad cuenta con una línea de atención al ciudadano </t>
  </si>
  <si>
    <t xml:space="preserve">publicar en la página la línea de atención donde pueden realizar las denuncias </t>
  </si>
  <si>
    <t xml:space="preserve">Administrativa y teconología </t>
  </si>
  <si>
    <t xml:space="preserve">Se cuenta con una línea donde se recepcionan las quejas y se atende a las partes interesadas </t>
  </si>
  <si>
    <t xml:space="preserve">es necesaria la actualización, ajuste e implementación de acciones para realizar una adecuado seguimiento al sistema de control interno </t>
  </si>
  <si>
    <t xml:space="preserve">ajustar las acciones en los planes para cumplir con las políticas, mipg e implementación del sistema de forma eficiente </t>
  </si>
  <si>
    <t xml:space="preserve">se avanza con los ajustes y seguimientos </t>
  </si>
  <si>
    <t xml:space="preserve">No se cuenta con la matriz de riesgos actualizada y ajustada </t>
  </si>
  <si>
    <t xml:space="preserve">La entidad debe continuar trabajando en el ajuste de la matriz de riesgos </t>
  </si>
  <si>
    <t xml:space="preserve">Realizar mesas de trabajo con los diferentes procesos par ajustar la matriz a las necesidades de la entidad </t>
  </si>
  <si>
    <t xml:space="preserve">Actualización de la matriz institucional </t>
  </si>
  <si>
    <t xml:space="preserve">La entidad cuenta con la matriz institucional la cual debe ser ajustada </t>
  </si>
  <si>
    <t xml:space="preserve">Analizar los factores y replantera los riesgos en algunos procesos como sociopredial y financiera </t>
  </si>
  <si>
    <t xml:space="preserve">Revisión de los riesgos, causas, efectos y estrategia de mitigación o  prevención </t>
  </si>
  <si>
    <t xml:space="preserve">En el primer semestre del 2020 la entidad no actualizó los riesgos de corrupción </t>
  </si>
  <si>
    <t xml:space="preserve">Actualizar y entregar a control interno los riesgos de corrupción para su evaluación y seguimiento </t>
  </si>
  <si>
    <t xml:space="preserve">Proceso de planeación </t>
  </si>
  <si>
    <t xml:space="preserve">pendiente envió soportes actualizados </t>
  </si>
  <si>
    <t>Los procesos se encuentran en la identificación y análisis de cambios significativos</t>
  </si>
  <si>
    <t xml:space="preserve">Analizar los cambios significativos y plantear estrategias de control </t>
  </si>
  <si>
    <t xml:space="preserve">Se realizó la primer revisión periódica encontrando la matriz desactualizada </t>
  </si>
  <si>
    <t xml:space="preserve">Plantear acciones de mejora </t>
  </si>
  <si>
    <t>control interno recomienda el ajuste</t>
  </si>
  <si>
    <t>2.0</t>
  </si>
  <si>
    <t>3.0</t>
  </si>
  <si>
    <t xml:space="preserve">el 98% de la planta es contratista </t>
  </si>
  <si>
    <t xml:space="preserve">Replantear en la contratación el grado de responsabilidad de los contratistas en el cumplimiento de metas </t>
  </si>
  <si>
    <t>Se inicia en la vigencia controles de gestión</t>
  </si>
  <si>
    <t xml:space="preserve">Comités de gerencia como herramienta de control de riesgos </t>
  </si>
  <si>
    <t>todos los procesos</t>
  </si>
  <si>
    <t xml:space="preserve">equipos de apoyo y líderes contratistas como estrategia para el control de riesgos </t>
  </si>
  <si>
    <t xml:space="preserve">medición por medio de seguimiento a los planes </t>
  </si>
  <si>
    <t>ejecución de los planes de acción</t>
  </si>
  <si>
    <t xml:space="preserve">Avance en el cumplimiento de acciones propuestas para la vigencia </t>
  </si>
  <si>
    <t xml:space="preserve">la falta de actualización de la información de los procesos no permite hacer una evaluación eficaz </t>
  </si>
  <si>
    <t xml:space="preserve">solicitar la i nformación ajustada y hacer los seguimientos </t>
  </si>
  <si>
    <t>se evaluaron los procesos y se encuentran desactualizados</t>
  </si>
  <si>
    <t>actualización de procesos y procedimientos</t>
  </si>
  <si>
    <t>Se hace necesario la actualización y ajuste de procesos y procedimientos</t>
  </si>
  <si>
    <t xml:space="preserve">no se cuenta con información actualizada y registrada </t>
  </si>
  <si>
    <t xml:space="preserve">realizar bases de datos y digitalizar información </t>
  </si>
  <si>
    <t>tecnología</t>
  </si>
  <si>
    <t xml:space="preserve">diseño de políticas de manejo de la información </t>
  </si>
  <si>
    <t>El confinamiento ha dificultado el cumplimiento de la actividad en el periodo evaluado</t>
  </si>
  <si>
    <t xml:space="preserve">identificación de fuentes de información </t>
  </si>
  <si>
    <t xml:space="preserve">tecnología y atención al ciudadano </t>
  </si>
  <si>
    <t xml:space="preserve">Se hacen los comités, se requiere fortalecer la actividad en el siguiente semestre </t>
  </si>
  <si>
    <t xml:space="preserve">Retomar las líneas de comunicación con los entes externos </t>
  </si>
  <si>
    <t>Control interno</t>
  </si>
  <si>
    <t>Adaptarse a las nuevas formas de comunicación a raíz del confinamiento y la pandemia por covid 19</t>
  </si>
  <si>
    <t>Se trabaja con el proceso administrativa para mejorar la comunicación interna que sirva de apoyo al comité de coordinacion de CI</t>
  </si>
  <si>
    <t xml:space="preserve">Reunión de comité para diseñar estrategias de mejora </t>
  </si>
  <si>
    <t>Comités de gerencia y seguimientos a los procesos como estrategia de mejora de la comunicación interna</t>
  </si>
  <si>
    <t xml:space="preserve">Se restringe para el primer semestre las reuniones con los grupos de valor por confinamiento </t>
  </si>
  <si>
    <t xml:space="preserve">Retomar las actividades gradualmente según la autorización del gobierno nacional </t>
  </si>
  <si>
    <t xml:space="preserve">sociopredial </t>
  </si>
  <si>
    <t xml:space="preserve">Visitas y salidas a tramos </t>
  </si>
  <si>
    <t xml:space="preserve">Se realiza el seguimiento a las pqrs </t>
  </si>
  <si>
    <t xml:space="preserve">Ajustar según las recomendaciones las acciones de manejo de la información </t>
  </si>
  <si>
    <t xml:space="preserve">atención al ciudadano </t>
  </si>
  <si>
    <t xml:space="preserve">Atiende las recomendaciones y realiza ajustes de forma continua </t>
  </si>
  <si>
    <t xml:space="preserve">Se retrasa la programación de auditorías por la dificultad de acceder a los soportes documentales </t>
  </si>
  <si>
    <t xml:space="preserve">Ejecutar el plan de auditorias </t>
  </si>
  <si>
    <t xml:space="preserve">Control interno </t>
  </si>
  <si>
    <t xml:space="preserve">Revisión de soportes documentales de los procesos auditados, administrativa y ambiental </t>
  </si>
  <si>
    <t xml:space="preserve">se evaluan resultados y se plantean acciones de mejora </t>
  </si>
  <si>
    <t>Diseño de actividades de monitoreo y seguimiento</t>
  </si>
  <si>
    <t xml:space="preserve">Se termina la etapa de diseño de pollíticas y se dá inicio a los seguimientos y cumplimiento </t>
  </si>
  <si>
    <t xml:space="preserve">La identificación de deficiencias fue reportada opotunamente </t>
  </si>
  <si>
    <t xml:space="preserve">Acciones de mejora en la medición de la segunda línea de defensa </t>
  </si>
  <si>
    <t xml:space="preserve">la tercer linea de defensa evalúa sobre los productos entregados por la entidad </t>
  </si>
  <si>
    <t xml:space="preserve">Continuar con los seguimentos al cumplimiento de políticas y planes institucionales </t>
  </si>
  <si>
    <t>control interno</t>
  </si>
  <si>
    <t xml:space="preserve">Diseñar un plan de trabajo con la segunda línea de defensa para ser efectivos en los seguimientos </t>
  </si>
  <si>
    <t xml:space="preserve">* Fortaleza: contar con un equipo de planeación competente para realizar el diseño de las políticas y realizar los ajustes correspondientes
* Debilidad: falta de información por deficiente entrega de la administración saliente </t>
  </si>
  <si>
    <t xml:space="preserve">Debilidad: la matriz de riesgos se encuentra desactualizada, debido a los cambios estructurales en la realización de actividades en la entidad.
No se realizó el  primer seguimiento a la matriz de riesgos de la vigencia 2020 debido a la falta de entrega por parte de los procesos responsables </t>
  </si>
  <si>
    <t xml:space="preserve">Fortaleza: explorar nuevos métodos de comunicación a causa de la pandemia permitió avanzar en la adopción de ayudas tecnológicas
Debilidad: Limitado acceso a información en físico que reposa en la entidad </t>
  </si>
  <si>
    <t xml:space="preserve">Fortaleza: trabajo conjunto con todos los procesos de la entidad 
Debilidad: la falta de actualización de las políticas y planes impide el avance programado en la oficina de control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</si>
</sst>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
    <numFmt numFmtId="167" formatCode="0.00000"/>
  </numFmts>
  <fonts count="70"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Narrow"/>
      <family val="2"/>
    </font>
    <font>
      <u/>
      <sz val="11"/>
      <color theme="10"/>
      <name val="Arial Narrow"/>
      <family val="2"/>
    </font>
    <font>
      <b/>
      <u/>
      <sz val="11"/>
      <color theme="0"/>
      <name val="Arial Narrow"/>
      <family val="2"/>
    </font>
    <font>
      <b/>
      <sz val="11"/>
      <color rgb="FFFFFFFF"/>
      <name val="Arial Narrow"/>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b/>
      <sz val="11"/>
      <color rgb="FF00000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4"/>
      <color rgb="FF000000"/>
      <name val="Arial"/>
      <family val="2"/>
    </font>
    <font>
      <sz val="10"/>
      <color rgb="FF000000"/>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2"/>
      <name val="Arial"/>
      <family val="2"/>
    </font>
    <font>
      <sz val="11"/>
      <color rgb="FF000000"/>
      <name val="Calibri"/>
      <family val="2"/>
    </font>
    <font>
      <b/>
      <sz val="11"/>
      <color rgb="FF000000"/>
      <name val="Calibri"/>
      <family val="2"/>
    </font>
    <font>
      <b/>
      <sz val="11"/>
      <color rgb="FF333333"/>
      <name val="Calibri"/>
      <family val="2"/>
    </font>
    <font>
      <b/>
      <i/>
      <sz val="10"/>
      <color theme="1"/>
      <name val="Arial"/>
      <family val="2"/>
    </font>
    <font>
      <b/>
      <sz val="10"/>
      <color rgb="FF000000"/>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b/>
      <u/>
      <sz val="11"/>
      <name val="Arial Narrow"/>
      <family val="2"/>
    </font>
    <font>
      <i/>
      <sz val="11"/>
      <name val="Arial Narrow"/>
      <family val="2"/>
    </font>
    <font>
      <i/>
      <sz val="11"/>
      <color theme="0"/>
      <name val="Arial Narrow"/>
      <family val="2"/>
    </font>
    <font>
      <b/>
      <u/>
      <sz val="12"/>
      <color theme="0"/>
      <name val="Arial"/>
      <family val="2"/>
    </font>
    <font>
      <b/>
      <sz val="20"/>
      <name val="Arial"/>
      <family val="2"/>
    </font>
    <font>
      <sz val="10"/>
      <color rgb="FF333333"/>
      <name val="Arial"/>
      <family val="2"/>
    </font>
  </fonts>
  <fills count="21">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DDD9C3"/>
        <bgColor rgb="FFDDD9C3"/>
      </patternFill>
    </fill>
    <fill>
      <patternFill patternType="solid">
        <fgColor rgb="FF8DB3E2"/>
        <bgColor rgb="FF8DB3E2"/>
      </patternFill>
    </fill>
    <fill>
      <patternFill patternType="solid">
        <fgColor rgb="FF366092"/>
        <bgColor rgb="FF366092"/>
      </patternFill>
    </fill>
    <fill>
      <patternFill patternType="solid">
        <fgColor rgb="FFFFFFFF"/>
        <bgColor rgb="FFFFFFFF"/>
      </patternFill>
    </fill>
    <fill>
      <patternFill patternType="solid">
        <fgColor rgb="FF4F6128"/>
        <bgColor rgb="FF4F6128"/>
      </patternFill>
    </fill>
    <fill>
      <patternFill patternType="solid">
        <fgColor theme="4" tint="0.39997558519241921"/>
        <bgColor rgb="FF548DD4"/>
      </patternFill>
    </fill>
  </fills>
  <borders count="204">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s>
  <cellStyleXfs count="1">
    <xf numFmtId="0" fontId="0" fillId="0" borderId="0"/>
  </cellStyleXfs>
  <cellXfs count="495">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10" borderId="29" xfId="0" applyFont="1" applyFill="1" applyBorder="1" applyAlignment="1">
      <alignment horizontal="center" vertical="center"/>
    </xf>
    <xf numFmtId="0" fontId="8" fillId="10" borderId="29" xfId="0" applyFont="1" applyFill="1" applyBorder="1" applyAlignment="1">
      <alignment horizontal="center" vertical="center" wrapText="1"/>
    </xf>
    <xf numFmtId="0" fontId="10" fillId="10" borderId="29" xfId="0" applyFont="1" applyFill="1" applyBorder="1" applyAlignment="1">
      <alignment horizontal="center" vertical="center"/>
    </xf>
    <xf numFmtId="0" fontId="10" fillId="0" borderId="63" xfId="0" applyFont="1" applyBorder="1" applyAlignment="1">
      <alignment horizontal="left" vertical="top" wrapText="1"/>
    </xf>
    <xf numFmtId="0" fontId="8" fillId="3" borderId="67" xfId="0" applyFont="1" applyFill="1" applyBorder="1" applyAlignment="1">
      <alignment horizontal="center" vertical="center"/>
    </xf>
    <xf numFmtId="0" fontId="10" fillId="3" borderId="68" xfId="0" applyFont="1" applyFill="1" applyBorder="1" applyAlignment="1">
      <alignment horizontal="left" vertical="center" wrapText="1"/>
    </xf>
    <xf numFmtId="0" fontId="8" fillId="3" borderId="22" xfId="0" applyFont="1" applyFill="1" applyBorder="1" applyAlignment="1">
      <alignment horizontal="center" vertical="center"/>
    </xf>
    <xf numFmtId="0" fontId="10" fillId="3" borderId="70" xfId="0" applyFont="1" applyFill="1" applyBorder="1" applyAlignment="1">
      <alignment horizontal="left" vertical="center" wrapText="1"/>
    </xf>
    <xf numFmtId="0" fontId="10" fillId="3" borderId="70" xfId="0" applyFont="1" applyFill="1" applyBorder="1" applyAlignment="1">
      <alignment horizontal="center" vertical="center"/>
    </xf>
    <xf numFmtId="0" fontId="8" fillId="3" borderId="74" xfId="0" applyFont="1" applyFill="1" applyBorder="1" applyAlignment="1">
      <alignment horizontal="center" vertical="center"/>
    </xf>
    <xf numFmtId="0" fontId="10" fillId="3" borderId="75" xfId="0" applyFont="1" applyFill="1" applyBorder="1" applyAlignment="1">
      <alignment horizontal="center" vertical="center"/>
    </xf>
    <xf numFmtId="0" fontId="10" fillId="0" borderId="76" xfId="0" applyFont="1" applyBorder="1" applyAlignment="1">
      <alignment horizontal="left" vertical="top" wrapText="1"/>
    </xf>
    <xf numFmtId="0" fontId="19" fillId="3" borderId="78" xfId="0" applyFont="1" applyFill="1" applyBorder="1" applyAlignment="1">
      <alignment horizontal="center" vertical="center" wrapText="1"/>
    </xf>
    <xf numFmtId="0" fontId="19" fillId="3" borderId="22" xfId="0" applyFont="1" applyFill="1" applyBorder="1" applyAlignment="1">
      <alignment horizontal="center" vertical="center"/>
    </xf>
    <xf numFmtId="0" fontId="10" fillId="3" borderId="22" xfId="0" applyFont="1" applyFill="1" applyBorder="1" applyAlignment="1">
      <alignment horizontal="center" vertical="center"/>
    </xf>
    <xf numFmtId="0" fontId="8" fillId="3" borderId="82" xfId="0" applyFont="1" applyFill="1" applyBorder="1" applyAlignment="1">
      <alignment horizontal="center" vertical="center"/>
    </xf>
    <xf numFmtId="0" fontId="10" fillId="3" borderId="82" xfId="0" applyFont="1" applyFill="1" applyBorder="1" applyAlignment="1">
      <alignment horizontal="center" vertical="center"/>
    </xf>
    <xf numFmtId="0" fontId="8" fillId="3" borderId="78" xfId="0" applyFont="1" applyFill="1" applyBorder="1" applyAlignment="1">
      <alignment horizontal="center" vertical="center"/>
    </xf>
    <xf numFmtId="0" fontId="10" fillId="3" borderId="78"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78" xfId="0" applyFont="1" applyFill="1" applyBorder="1" applyAlignment="1">
      <alignment horizontal="center" vertical="center"/>
    </xf>
    <xf numFmtId="0" fontId="10" fillId="3" borderId="78" xfId="0" applyFont="1" applyFill="1" applyBorder="1" applyAlignment="1">
      <alignment horizontal="left" vertical="center" wrapText="1"/>
    </xf>
    <xf numFmtId="0" fontId="10" fillId="3" borderId="22" xfId="0" applyFont="1" applyFill="1" applyBorder="1" applyAlignment="1">
      <alignment horizontal="left" vertical="center" wrapText="1"/>
    </xf>
    <xf numFmtId="0" fontId="19" fillId="3" borderId="22" xfId="0" applyFont="1" applyFill="1" applyBorder="1" applyAlignment="1">
      <alignment horizontal="center" vertical="center" wrapText="1"/>
    </xf>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0" fillId="3" borderId="46" xfId="0" applyFont="1" applyFill="1" applyBorder="1" applyAlignment="1">
      <alignment horizontal="center" vertical="center"/>
    </xf>
    <xf numFmtId="0" fontId="12" fillId="12" borderId="46" xfId="0" applyFont="1" applyFill="1" applyBorder="1" applyAlignment="1">
      <alignment horizontal="center" vertical="center"/>
    </xf>
    <xf numFmtId="0" fontId="16" fillId="3" borderId="46" xfId="0" applyFont="1" applyFill="1" applyBorder="1" applyAlignment="1">
      <alignment horizontal="left" vertical="top" wrapText="1"/>
    </xf>
    <xf numFmtId="0" fontId="12" fillId="12" borderId="96" xfId="0" applyFont="1" applyFill="1" applyBorder="1" applyAlignment="1">
      <alignment horizontal="left" vertical="top" wrapText="1"/>
    </xf>
    <xf numFmtId="0" fontId="13" fillId="12" borderId="99" xfId="0" applyFont="1" applyFill="1" applyBorder="1" applyAlignment="1">
      <alignment horizontal="left" vertical="top" wrapText="1"/>
    </xf>
    <xf numFmtId="0" fontId="13" fillId="12" borderId="102" xfId="0" applyFont="1" applyFill="1" applyBorder="1" applyAlignment="1">
      <alignment horizontal="left" vertical="top" wrapText="1"/>
    </xf>
    <xf numFmtId="0" fontId="10" fillId="0" borderId="104" xfId="0" applyFont="1" applyBorder="1" applyAlignment="1">
      <alignment horizontal="left" vertical="top" wrapText="1"/>
    </xf>
    <xf numFmtId="0" fontId="19" fillId="3" borderId="67" xfId="0" applyFont="1" applyFill="1" applyBorder="1" applyAlignment="1">
      <alignment horizontal="left" vertical="center" wrapText="1"/>
    </xf>
    <xf numFmtId="0" fontId="10" fillId="0" borderId="106" xfId="0" applyFont="1" applyBorder="1" applyAlignment="1">
      <alignment horizontal="left" vertical="top" wrapText="1"/>
    </xf>
    <xf numFmtId="0" fontId="10" fillId="0" borderId="107" xfId="0" applyFont="1" applyBorder="1" applyAlignment="1">
      <alignment horizontal="left" vertical="top" wrapText="1"/>
    </xf>
    <xf numFmtId="0" fontId="10" fillId="0" borderId="108" xfId="0" applyFont="1" applyBorder="1" applyAlignment="1">
      <alignment horizontal="left" vertical="top" wrapText="1"/>
    </xf>
    <xf numFmtId="0" fontId="12" fillId="12" borderId="29" xfId="0" applyFont="1" applyFill="1" applyBorder="1" applyAlignment="1">
      <alignment horizontal="left" vertical="center" wrapText="1"/>
    </xf>
    <xf numFmtId="0" fontId="13" fillId="12" borderId="29" xfId="0" applyFont="1" applyFill="1" applyBorder="1" applyAlignment="1">
      <alignment horizontal="left" vertical="center" wrapText="1"/>
    </xf>
    <xf numFmtId="0" fontId="13" fillId="12" borderId="110" xfId="0" applyFont="1" applyFill="1" applyBorder="1" applyAlignment="1">
      <alignment horizontal="left" vertical="center" wrapText="1"/>
    </xf>
    <xf numFmtId="0" fontId="19" fillId="3" borderId="78" xfId="0" applyFont="1" applyFill="1" applyBorder="1" applyAlignment="1">
      <alignment horizontal="center" vertical="center"/>
    </xf>
    <xf numFmtId="0" fontId="10" fillId="0" borderId="71" xfId="0" applyFont="1" applyBorder="1" applyAlignment="1">
      <alignment horizontal="left" vertical="top" wrapText="1"/>
    </xf>
    <xf numFmtId="0" fontId="12"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24" fillId="13" borderId="112" xfId="0" applyFont="1" applyFill="1" applyBorder="1" applyAlignment="1">
      <alignment horizontal="left" vertical="top" wrapText="1"/>
    </xf>
    <xf numFmtId="0" fontId="12" fillId="13" borderId="112" xfId="0" applyFont="1" applyFill="1" applyBorder="1" applyAlignment="1">
      <alignment horizontal="left" vertical="top" wrapText="1"/>
    </xf>
    <xf numFmtId="0" fontId="10" fillId="0" borderId="125" xfId="0" applyFont="1" applyBorder="1" applyAlignment="1">
      <alignment horizontal="left" vertical="top" wrapText="1"/>
    </xf>
    <xf numFmtId="0" fontId="10" fillId="0" borderId="29" xfId="0" applyFont="1" applyBorder="1" applyAlignment="1">
      <alignment horizontal="left" vertical="top" wrapText="1"/>
    </xf>
    <xf numFmtId="0" fontId="10" fillId="0" borderId="126" xfId="0" applyFont="1" applyBorder="1" applyAlignment="1">
      <alignment horizontal="left" vertical="top" wrapText="1"/>
    </xf>
    <xf numFmtId="0" fontId="10" fillId="0" borderId="127" xfId="0" applyFont="1" applyBorder="1" applyAlignment="1">
      <alignment horizontal="left" vertical="top" wrapText="1"/>
    </xf>
    <xf numFmtId="0" fontId="10" fillId="0" borderId="77" xfId="0" applyFont="1" applyBorder="1" applyAlignment="1">
      <alignment horizontal="left" vertical="top" wrapText="1"/>
    </xf>
    <xf numFmtId="0" fontId="10" fillId="0" borderId="64" xfId="0" applyFont="1" applyBorder="1" applyAlignment="1">
      <alignment horizontal="left" vertical="top" wrapText="1"/>
    </xf>
    <xf numFmtId="0" fontId="10" fillId="0" borderId="72" xfId="0" applyFont="1" applyBorder="1" applyAlignment="1">
      <alignment horizontal="left" vertical="top" wrapText="1"/>
    </xf>
    <xf numFmtId="0" fontId="26" fillId="13" borderId="129" xfId="0" applyFont="1" applyFill="1" applyBorder="1" applyAlignment="1">
      <alignment horizontal="left" vertical="top" wrapText="1"/>
    </xf>
    <xf numFmtId="0" fontId="10" fillId="0" borderId="56" xfId="0" applyFont="1" applyBorder="1" applyAlignment="1">
      <alignment horizontal="left" vertical="top" wrapText="1"/>
    </xf>
    <xf numFmtId="0" fontId="10" fillId="0" borderId="59" xfId="0" applyFont="1" applyBorder="1" applyAlignment="1">
      <alignment horizontal="left" vertical="top" wrapText="1"/>
    </xf>
    <xf numFmtId="0" fontId="27" fillId="3" borderId="64" xfId="0" applyFont="1" applyFill="1" applyBorder="1" applyAlignment="1">
      <alignment horizontal="center" vertical="center"/>
    </xf>
    <xf numFmtId="0" fontId="10" fillId="0" borderId="86" xfId="0" applyFont="1" applyBorder="1" applyAlignment="1">
      <alignment horizontal="left" vertical="top" wrapText="1"/>
    </xf>
    <xf numFmtId="0" fontId="27" fillId="3" borderId="72" xfId="0" applyFont="1" applyFill="1" applyBorder="1" applyAlignment="1">
      <alignment horizontal="center" vertical="center"/>
    </xf>
    <xf numFmtId="0" fontId="10" fillId="0" borderId="57" xfId="0" applyFont="1" applyBorder="1" applyAlignment="1">
      <alignment horizontal="left" vertical="top" wrapText="1"/>
    </xf>
    <xf numFmtId="0" fontId="19" fillId="0" borderId="29" xfId="0" applyFont="1" applyBorder="1" applyAlignment="1">
      <alignment horizontal="left" vertical="top" wrapText="1"/>
    </xf>
    <xf numFmtId="0" fontId="10" fillId="0" borderId="62" xfId="0" applyFont="1" applyBorder="1" applyAlignment="1">
      <alignment horizontal="left" vertical="top" wrapText="1"/>
    </xf>
    <xf numFmtId="167" fontId="13" fillId="0" borderId="0" xfId="0" applyNumberFormat="1" applyFont="1"/>
    <xf numFmtId="0" fontId="8" fillId="3" borderId="22" xfId="0" applyFont="1" applyFill="1" applyBorder="1" applyAlignment="1">
      <alignment horizontal="center" vertical="center" wrapText="1"/>
    </xf>
    <xf numFmtId="0" fontId="19" fillId="3" borderId="67" xfId="0" applyFont="1" applyFill="1" applyBorder="1" applyAlignment="1">
      <alignment horizontal="center" vertical="center" wrapText="1"/>
    </xf>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8" fillId="0" borderId="0" xfId="0" applyFont="1" applyAlignment="1">
      <alignment vertical="center"/>
    </xf>
    <xf numFmtId="1" fontId="29" fillId="3" borderId="46" xfId="0" applyNumberFormat="1" applyFont="1" applyFill="1" applyBorder="1" applyAlignment="1">
      <alignment vertical="center"/>
    </xf>
    <xf numFmtId="49" fontId="29" fillId="3" borderId="46" xfId="0" applyNumberFormat="1" applyFont="1" applyFill="1" applyBorder="1" applyAlignment="1">
      <alignment vertical="center"/>
    </xf>
    <xf numFmtId="0" fontId="29" fillId="3" borderId="46" xfId="0" applyFont="1" applyFill="1" applyBorder="1" applyAlignment="1">
      <alignment vertical="center"/>
    </xf>
    <xf numFmtId="0" fontId="30" fillId="0" borderId="0" xfId="0" applyFont="1" applyAlignment="1">
      <alignment vertical="center"/>
    </xf>
    <xf numFmtId="9" fontId="1" fillId="3" borderId="46" xfId="0" applyNumberFormat="1" applyFont="1" applyFill="1" applyBorder="1" applyAlignment="1">
      <alignment vertical="center"/>
    </xf>
    <xf numFmtId="9" fontId="28" fillId="3" borderId="46" xfId="0" applyNumberFormat="1" applyFont="1" applyFill="1" applyBorder="1" applyAlignment="1">
      <alignment vertical="center"/>
    </xf>
    <xf numFmtId="0" fontId="33" fillId="0" borderId="0" xfId="0" applyFont="1" applyAlignment="1">
      <alignment vertical="center" wrapText="1"/>
    </xf>
    <xf numFmtId="0" fontId="33" fillId="3" borderId="46" xfId="0" applyFont="1" applyFill="1" applyBorder="1" applyAlignment="1">
      <alignment vertical="center" wrapText="1"/>
    </xf>
    <xf numFmtId="0" fontId="34" fillId="12" borderId="82" xfId="0" applyFont="1" applyFill="1" applyBorder="1" applyAlignment="1">
      <alignment horizontal="center" vertical="center"/>
    </xf>
    <xf numFmtId="0" fontId="34" fillId="12" borderId="22" xfId="0" applyFont="1" applyFill="1" applyBorder="1" applyAlignment="1">
      <alignment horizontal="center" vertical="center" wrapText="1"/>
    </xf>
    <xf numFmtId="0" fontId="32" fillId="16" borderId="126" xfId="0" applyFont="1" applyFill="1" applyBorder="1" applyAlignment="1">
      <alignment horizontal="center" vertical="center"/>
    </xf>
    <xf numFmtId="0" fontId="32" fillId="16" borderId="161" xfId="0" applyFont="1" applyFill="1" applyBorder="1" applyAlignment="1">
      <alignment horizontal="center" vertical="center"/>
    </xf>
    <xf numFmtId="0" fontId="10" fillId="3" borderId="162" xfId="0" applyFont="1" applyFill="1" applyBorder="1" applyAlignment="1">
      <alignment horizontal="center" vertical="center" wrapText="1"/>
    </xf>
    <xf numFmtId="0" fontId="35" fillId="3" borderId="163" xfId="0" applyFont="1" applyFill="1" applyBorder="1" applyAlignment="1">
      <alignment horizontal="center" vertical="center" wrapText="1"/>
    </xf>
    <xf numFmtId="0" fontId="35" fillId="3" borderId="163" xfId="0" applyFont="1" applyFill="1" applyBorder="1" applyAlignment="1">
      <alignment horizontal="left" vertical="top" wrapText="1"/>
    </xf>
    <xf numFmtId="1" fontId="35" fillId="3" borderId="163" xfId="0" applyNumberFormat="1" applyFont="1" applyFill="1" applyBorder="1" applyAlignment="1">
      <alignment horizontal="center" vertical="center" wrapText="1"/>
    </xf>
    <xf numFmtId="0" fontId="35" fillId="3" borderId="164" xfId="0" applyFont="1" applyFill="1" applyBorder="1" applyAlignment="1">
      <alignment horizontal="center" vertical="center" wrapText="1"/>
    </xf>
    <xf numFmtId="0" fontId="35" fillId="3" borderId="165"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66" xfId="0" applyFont="1" applyFill="1" applyBorder="1" applyAlignment="1">
      <alignment vertical="center"/>
    </xf>
    <xf numFmtId="0" fontId="1" fillId="3" borderId="167" xfId="0" applyFont="1" applyFill="1" applyBorder="1" applyAlignment="1">
      <alignment vertical="center"/>
    </xf>
    <xf numFmtId="1" fontId="10" fillId="3" borderId="168" xfId="0" applyNumberFormat="1" applyFont="1" applyFill="1" applyBorder="1" applyAlignment="1">
      <alignment horizontal="center" vertical="center" wrapText="1"/>
    </xf>
    <xf numFmtId="0" fontId="35" fillId="3" borderId="169" xfId="0" applyFont="1" applyFill="1" applyBorder="1" applyAlignment="1">
      <alignment horizontal="center" vertical="center" wrapText="1"/>
    </xf>
    <xf numFmtId="0" fontId="35" fillId="3" borderId="169" xfId="0" applyFont="1" applyFill="1" applyBorder="1" applyAlignment="1">
      <alignment horizontal="left" vertical="top" wrapText="1"/>
    </xf>
    <xf numFmtId="0" fontId="35" fillId="3" borderId="170" xfId="0" applyFont="1" applyFill="1" applyBorder="1" applyAlignment="1">
      <alignment horizontal="center" vertical="center" wrapText="1"/>
    </xf>
    <xf numFmtId="0" fontId="1" fillId="3" borderId="171" xfId="0" applyFont="1" applyFill="1" applyBorder="1" applyAlignment="1">
      <alignment vertical="center"/>
    </xf>
    <xf numFmtId="0" fontId="1" fillId="3" borderId="29" xfId="0" applyFont="1" applyFill="1" applyBorder="1" applyAlignment="1">
      <alignment vertical="center"/>
    </xf>
    <xf numFmtId="0" fontId="10" fillId="3" borderId="168"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72" xfId="0" applyNumberFormat="1" applyFont="1" applyFill="1" applyBorder="1" applyAlignment="1">
      <alignment horizontal="center" vertical="center" wrapText="1"/>
    </xf>
    <xf numFmtId="0" fontId="35" fillId="3" borderId="173" xfId="0" applyFont="1" applyFill="1" applyBorder="1" applyAlignment="1">
      <alignment horizontal="center" vertical="center" wrapText="1"/>
    </xf>
    <xf numFmtId="0" fontId="35" fillId="3" borderId="173" xfId="0" applyFont="1" applyFill="1" applyBorder="1" applyAlignment="1">
      <alignment horizontal="left" vertical="top" wrapText="1"/>
    </xf>
    <xf numFmtId="0" fontId="35" fillId="3" borderId="174" xfId="0" applyFont="1" applyFill="1" applyBorder="1" applyAlignment="1">
      <alignment horizontal="center" vertical="center" wrapText="1"/>
    </xf>
    <xf numFmtId="0" fontId="0" fillId="3" borderId="46" xfId="0" applyFont="1" applyFill="1" applyBorder="1"/>
    <xf numFmtId="0" fontId="0" fillId="3" borderId="175" xfId="0" applyFont="1" applyFill="1" applyBorder="1"/>
    <xf numFmtId="0" fontId="0" fillId="3" borderId="176" xfId="0" applyFont="1" applyFill="1" applyBorder="1"/>
    <xf numFmtId="0" fontId="0" fillId="3" borderId="177" xfId="0" applyFont="1" applyFill="1" applyBorder="1"/>
    <xf numFmtId="0" fontId="0" fillId="3" borderId="178" xfId="0" applyFont="1" applyFill="1" applyBorder="1"/>
    <xf numFmtId="0" fontId="10" fillId="3" borderId="46" xfId="0" applyFont="1" applyFill="1" applyBorder="1" applyAlignment="1">
      <alignment horizontal="center"/>
    </xf>
    <xf numFmtId="0" fontId="0" fillId="3" borderId="181" xfId="0" applyFont="1" applyFill="1" applyBorder="1"/>
    <xf numFmtId="0" fontId="31" fillId="12"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8" fillId="3" borderId="46" xfId="0" applyFont="1" applyFill="1" applyBorder="1" applyAlignment="1">
      <alignment horizontal="center" vertical="center"/>
    </xf>
    <xf numFmtId="0" fontId="39" fillId="3" borderId="46" xfId="0" applyFont="1" applyFill="1" applyBorder="1"/>
    <xf numFmtId="0" fontId="37" fillId="3" borderId="46" xfId="0" applyFont="1" applyFill="1" applyBorder="1" applyAlignment="1">
      <alignment horizontal="center" vertical="center"/>
    </xf>
    <xf numFmtId="0" fontId="40" fillId="3" borderId="189" xfId="0" applyFont="1" applyFill="1" applyBorder="1" applyAlignment="1">
      <alignment horizontal="center" vertical="center"/>
    </xf>
    <xf numFmtId="0" fontId="40" fillId="3" borderId="46" xfId="0" applyFont="1" applyFill="1" applyBorder="1" applyAlignment="1">
      <alignment horizontal="center" vertical="center"/>
    </xf>
    <xf numFmtId="49" fontId="42" fillId="3" borderId="192" xfId="0" applyNumberFormat="1" applyFont="1" applyFill="1" applyBorder="1" applyAlignment="1">
      <alignment horizontal="center" vertical="center" wrapText="1"/>
    </xf>
    <xf numFmtId="49" fontId="0" fillId="3" borderId="46" xfId="0" applyNumberFormat="1" applyFont="1" applyFill="1" applyBorder="1" applyAlignment="1">
      <alignment horizontal="left" vertical="top" wrapText="1"/>
    </xf>
    <xf numFmtId="49" fontId="44" fillId="3" borderId="192" xfId="0" applyNumberFormat="1" applyFont="1" applyFill="1" applyBorder="1" applyAlignment="1">
      <alignment horizontal="center" vertical="center" wrapText="1"/>
    </xf>
    <xf numFmtId="0" fontId="45" fillId="3" borderId="46" xfId="0" applyFont="1" applyFill="1" applyBorder="1" applyAlignment="1">
      <alignment wrapText="1"/>
    </xf>
    <xf numFmtId="0" fontId="37" fillId="17" borderId="198" xfId="0" applyFont="1" applyFill="1" applyBorder="1" applyAlignment="1">
      <alignment horizontal="center" vertical="center" wrapText="1"/>
    </xf>
    <xf numFmtId="0" fontId="40" fillId="0" borderId="0" xfId="0" applyFont="1" applyAlignment="1">
      <alignment horizontal="center" vertical="center" wrapText="1"/>
    </xf>
    <xf numFmtId="0" fontId="46" fillId="17" borderId="198" xfId="0" applyFont="1" applyFill="1" applyBorder="1" applyAlignment="1">
      <alignment horizontal="center" vertical="center" wrapText="1"/>
    </xf>
    <xf numFmtId="0" fontId="46" fillId="17" borderId="185" xfId="0" applyFont="1" applyFill="1" applyBorder="1" applyAlignment="1">
      <alignment horizontal="center" vertical="center" wrapText="1"/>
    </xf>
    <xf numFmtId="0" fontId="39" fillId="3" borderId="46" xfId="0" applyFont="1" applyFill="1" applyBorder="1" applyAlignment="1">
      <alignment horizontal="center" vertical="center" wrapText="1"/>
    </xf>
    <xf numFmtId="0" fontId="46" fillId="12" borderId="199" xfId="0" applyFont="1" applyFill="1" applyBorder="1" applyAlignment="1">
      <alignment horizontal="center" vertical="center" wrapText="1"/>
    </xf>
    <xf numFmtId="0" fontId="46" fillId="12" borderId="185" xfId="0" applyFont="1" applyFill="1" applyBorder="1" applyAlignment="1">
      <alignment horizontal="center" vertical="center" wrapText="1"/>
    </xf>
    <xf numFmtId="0" fontId="46" fillId="12" borderId="46" xfId="0" applyFont="1" applyFill="1" applyBorder="1" applyAlignment="1">
      <alignment horizontal="center" vertical="center" wrapText="1"/>
    </xf>
    <xf numFmtId="0" fontId="41" fillId="3" borderId="46" xfId="0" applyFont="1" applyFill="1" applyBorder="1" applyAlignment="1">
      <alignment wrapText="1"/>
    </xf>
    <xf numFmtId="0" fontId="47" fillId="0" borderId="0" xfId="0" applyFont="1" applyAlignment="1">
      <alignment horizontal="center" wrapText="1"/>
    </xf>
    <xf numFmtId="0" fontId="0" fillId="0" borderId="0" xfId="0" applyFont="1"/>
    <xf numFmtId="0" fontId="0" fillId="0" borderId="93" xfId="0" applyFont="1" applyBorder="1"/>
    <xf numFmtId="0" fontId="37" fillId="9" borderId="29" xfId="0" applyFont="1" applyFill="1" applyBorder="1" applyAlignment="1">
      <alignment horizontal="center" vertical="center" wrapText="1"/>
    </xf>
    <xf numFmtId="0" fontId="46" fillId="0" borderId="0" xfId="0" applyFont="1" applyAlignment="1">
      <alignment vertical="center"/>
    </xf>
    <xf numFmtId="0" fontId="40" fillId="0" borderId="29" xfId="0" applyFont="1" applyBorder="1" applyAlignment="1">
      <alignment horizontal="center" vertical="center"/>
    </xf>
    <xf numFmtId="9" fontId="40" fillId="0" borderId="0" xfId="0" applyNumberFormat="1" applyFont="1" applyAlignment="1">
      <alignment vertical="center"/>
    </xf>
    <xf numFmtId="9" fontId="48" fillId="5" borderId="29" xfId="0" applyNumberFormat="1" applyFont="1" applyFill="1" applyBorder="1" applyAlignment="1">
      <alignment horizontal="center" vertical="center"/>
    </xf>
    <xf numFmtId="0" fontId="40" fillId="0" borderId="0" xfId="0" applyFont="1" applyAlignment="1">
      <alignment vertical="center"/>
    </xf>
    <xf numFmtId="0" fontId="40" fillId="0" borderId="31" xfId="0" applyFont="1" applyBorder="1" applyAlignment="1">
      <alignment vertical="center"/>
    </xf>
    <xf numFmtId="0" fontId="49" fillId="0" borderId="31" xfId="0" applyFont="1" applyBorder="1" applyAlignment="1">
      <alignment horizontal="left" vertical="center"/>
    </xf>
    <xf numFmtId="0" fontId="40" fillId="0" borderId="0" xfId="0" applyFont="1" applyAlignment="1">
      <alignment horizontal="left" vertical="center"/>
    </xf>
    <xf numFmtId="9" fontId="40" fillId="0" borderId="29" xfId="0" applyNumberFormat="1" applyFont="1" applyBorder="1" applyAlignment="1">
      <alignment horizontal="center" vertical="center"/>
    </xf>
    <xf numFmtId="0" fontId="40" fillId="3" borderId="181" xfId="0" applyFont="1" applyFill="1" applyBorder="1" applyAlignment="1">
      <alignment vertical="center"/>
    </xf>
    <xf numFmtId="0" fontId="40" fillId="3" borderId="46" xfId="0" applyFont="1" applyFill="1" applyBorder="1" applyAlignment="1">
      <alignment vertical="center"/>
    </xf>
    <xf numFmtId="0" fontId="0" fillId="0" borderId="0" xfId="0" applyFont="1" applyAlignment="1">
      <alignment horizontal="center"/>
    </xf>
    <xf numFmtId="0" fontId="0" fillId="0" borderId="29" xfId="0" applyFont="1" applyBorder="1"/>
    <xf numFmtId="0" fontId="50" fillId="0" borderId="0" xfId="0" applyFont="1" applyAlignment="1">
      <alignment wrapText="1"/>
    </xf>
    <xf numFmtId="0" fontId="0" fillId="0" borderId="0" xfId="0" applyFont="1" applyAlignment="1">
      <alignment horizontal="left"/>
    </xf>
    <xf numFmtId="0" fontId="0" fillId="0" borderId="29" xfId="0" applyFont="1" applyBorder="1" applyAlignment="1">
      <alignment horizontal="left"/>
    </xf>
    <xf numFmtId="0" fontId="37" fillId="11" borderId="29" xfId="0" applyFont="1" applyFill="1" applyBorder="1" applyAlignment="1">
      <alignment horizontal="center" vertical="center" wrapText="1"/>
    </xf>
    <xf numFmtId="0" fontId="0" fillId="0" borderId="31" xfId="0" applyFont="1" applyBorder="1"/>
    <xf numFmtId="0" fontId="49" fillId="0" borderId="31" xfId="0" applyFont="1" applyBorder="1" applyAlignment="1">
      <alignment horizontal="left" vertical="center" wrapText="1"/>
    </xf>
    <xf numFmtId="0" fontId="37" fillId="12" borderId="29" xfId="0" applyFont="1" applyFill="1" applyBorder="1" applyAlignment="1">
      <alignment horizontal="center" vertical="center" wrapText="1"/>
    </xf>
    <xf numFmtId="0" fontId="49" fillId="0" borderId="31" xfId="0" applyFont="1" applyBorder="1" applyAlignment="1">
      <alignment horizontal="left" vertical="center"/>
    </xf>
    <xf numFmtId="0" fontId="51" fillId="0" borderId="0" xfId="0" applyFont="1" applyAlignment="1">
      <alignment wrapText="1"/>
    </xf>
    <xf numFmtId="0" fontId="37" fillId="13" borderId="29" xfId="0" applyFont="1" applyFill="1" applyBorder="1" applyAlignment="1">
      <alignment horizontal="center" vertical="center" wrapText="1"/>
    </xf>
    <xf numFmtId="0" fontId="52" fillId="0" borderId="0" xfId="0" applyFont="1" applyAlignment="1">
      <alignment wrapText="1"/>
    </xf>
    <xf numFmtId="0" fontId="37" fillId="19" borderId="29" xfId="0" applyFont="1" applyFill="1" applyBorder="1" applyAlignment="1">
      <alignment horizontal="center" vertical="center" wrapText="1"/>
    </xf>
    <xf numFmtId="0" fontId="46" fillId="3" borderId="46" xfId="0" applyFont="1" applyFill="1" applyBorder="1" applyAlignment="1">
      <alignment vertical="center"/>
    </xf>
    <xf numFmtId="0" fontId="40" fillId="3" borderId="46" xfId="0" applyFont="1" applyFill="1" applyBorder="1" applyAlignment="1">
      <alignment horizontal="left" vertical="center"/>
    </xf>
    <xf numFmtId="0" fontId="53" fillId="3" borderId="46" xfId="0" applyFont="1" applyFill="1" applyBorder="1" applyAlignment="1">
      <alignment vertical="center"/>
    </xf>
    <xf numFmtId="0" fontId="54" fillId="0" borderId="0" xfId="0" applyFont="1" applyAlignment="1">
      <alignment wrapText="1"/>
    </xf>
    <xf numFmtId="0" fontId="53" fillId="3" borderId="46" xfId="0" applyFont="1" applyFill="1" applyBorder="1"/>
    <xf numFmtId="0" fontId="0" fillId="3" borderId="200" xfId="0" applyFont="1" applyFill="1" applyBorder="1"/>
    <xf numFmtId="0" fontId="0" fillId="3" borderId="201" xfId="0" applyFont="1" applyFill="1" applyBorder="1"/>
    <xf numFmtId="0" fontId="0" fillId="3" borderId="202" xfId="0" applyFont="1" applyFill="1" applyBorder="1"/>
    <xf numFmtId="0" fontId="12" fillId="12" borderId="29" xfId="0" applyFont="1" applyFill="1" applyBorder="1" applyAlignment="1">
      <alignment horizontal="center" vertical="center" wrapText="1"/>
    </xf>
    <xf numFmtId="0" fontId="12" fillId="12" borderId="110" xfId="0" applyFont="1" applyFill="1" applyBorder="1" applyAlignment="1">
      <alignment horizontal="center" vertical="center" wrapText="1"/>
    </xf>
    <xf numFmtId="0" fontId="12" fillId="12" borderId="203" xfId="0" applyFont="1" applyFill="1" applyBorder="1" applyAlignment="1">
      <alignment horizontal="center" vertical="center" wrapText="1"/>
    </xf>
    <xf numFmtId="0" fontId="12" fillId="12" borderId="46" xfId="0" applyFont="1" applyFill="1" applyBorder="1" applyAlignment="1">
      <alignment horizontal="center" vertical="center" wrapText="1"/>
    </xf>
    <xf numFmtId="2" fontId="0" fillId="0" borderId="0" xfId="0" applyNumberFormat="1" applyFont="1"/>
    <xf numFmtId="0" fontId="55"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14" fontId="1" fillId="3" borderId="167" xfId="0" applyNumberFormat="1" applyFont="1" applyFill="1" applyBorder="1" applyAlignment="1">
      <alignment vertical="center"/>
    </xf>
    <xf numFmtId="9" fontId="1" fillId="3" borderId="167" xfId="0" applyNumberFormat="1" applyFont="1" applyFill="1" applyBorder="1" applyAlignment="1">
      <alignment vertical="center"/>
    </xf>
    <xf numFmtId="9" fontId="1" fillId="3" borderId="29" xfId="0" applyNumberFormat="1" applyFont="1" applyFill="1" applyBorder="1" applyAlignment="1">
      <alignment vertical="center"/>
    </xf>
    <xf numFmtId="0" fontId="1" fillId="3" borderId="167" xfId="0" applyFont="1" applyFill="1" applyBorder="1" applyAlignment="1">
      <alignment vertical="center" wrapText="1"/>
    </xf>
    <xf numFmtId="0" fontId="1" fillId="3" borderId="171" xfId="0" applyFont="1" applyFill="1" applyBorder="1" applyAlignment="1">
      <alignment vertical="center" wrapText="1"/>
    </xf>
    <xf numFmtId="0" fontId="1" fillId="3" borderId="29" xfId="0" applyFont="1" applyFill="1" applyBorder="1" applyAlignment="1">
      <alignment vertical="center" wrapText="1"/>
    </xf>
    <xf numFmtId="9" fontId="1" fillId="3" borderId="29" xfId="0" applyNumberFormat="1" applyFont="1" applyFill="1" applyBorder="1" applyAlignment="1">
      <alignment horizontal="center" vertical="center"/>
    </xf>
    <xf numFmtId="9" fontId="68" fillId="20" borderId="185" xfId="0" applyNumberFormat="1" applyFont="1" applyFill="1" applyBorder="1" applyAlignment="1">
      <alignment horizontal="center" vertical="center"/>
    </xf>
    <xf numFmtId="0" fontId="43" fillId="0" borderId="0" xfId="0" applyFont="1" applyAlignment="1">
      <alignment wrapText="1"/>
    </xf>
    <xf numFmtId="0" fontId="43" fillId="0" borderId="0" xfId="0" applyFont="1" applyAlignment="1">
      <alignment vertical="top" wrapText="1"/>
    </xf>
    <xf numFmtId="0" fontId="69" fillId="18" borderId="0" xfId="0" applyFont="1" applyFill="1" applyAlignment="1">
      <alignment wrapText="1"/>
    </xf>
    <xf numFmtId="0" fontId="69" fillId="18" borderId="0" xfId="0" applyFont="1" applyFill="1" applyAlignment="1">
      <alignment vertical="top" wrapText="1"/>
    </xf>
    <xf numFmtId="0" fontId="1" fillId="0" borderId="4" xfId="0" applyFont="1" applyBorder="1" applyAlignment="1">
      <alignment horizontal="left" vertical="top"/>
    </xf>
    <xf numFmtId="0" fontId="0" fillId="0" borderId="0" xfId="0" applyFont="1" applyAlignment="1"/>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xf numFmtId="2" fontId="14" fillId="3" borderId="47" xfId="0" applyNumberFormat="1" applyFont="1" applyFill="1" applyBorder="1" applyAlignment="1">
      <alignment horizontal="center" vertical="center" wrapText="1"/>
    </xf>
    <xf numFmtId="0" fontId="3" fillId="0" borderId="60" xfId="0" applyFont="1" applyBorder="1"/>
    <xf numFmtId="0" fontId="3" fillId="0" borderId="51" xfId="0" applyFont="1" applyBorder="1"/>
    <xf numFmtId="0" fontId="10" fillId="0" borderId="76" xfId="0" applyFont="1" applyBorder="1" applyAlignment="1">
      <alignment horizontal="left" vertical="top" wrapText="1"/>
    </xf>
    <xf numFmtId="0" fontId="3" fillId="0" borderId="63" xfId="0" applyFont="1" applyBorder="1"/>
    <xf numFmtId="0" fontId="3" fillId="0" borderId="71" xfId="0" applyFont="1" applyBorder="1"/>
    <xf numFmtId="0" fontId="10" fillId="0" borderId="77" xfId="0" applyFont="1" applyBorder="1" applyAlignment="1">
      <alignment horizontal="left" vertical="top" wrapText="1"/>
    </xf>
    <xf numFmtId="0" fontId="3" fillId="0" borderId="64" xfId="0" applyFont="1" applyBorder="1"/>
    <xf numFmtId="0" fontId="3" fillId="0" borderId="72" xfId="0" applyFont="1" applyBorder="1"/>
    <xf numFmtId="0" fontId="10" fillId="3" borderId="77" xfId="0" applyFont="1" applyFill="1" applyBorder="1" applyAlignment="1">
      <alignment horizontal="center" vertical="center" wrapText="1"/>
    </xf>
    <xf numFmtId="0" fontId="10" fillId="3" borderId="77" xfId="0" applyFont="1" applyFill="1" applyBorder="1" applyAlignment="1">
      <alignment horizontal="center" vertical="center"/>
    </xf>
    <xf numFmtId="0" fontId="10" fillId="3" borderId="56" xfId="0" applyFont="1" applyFill="1" applyBorder="1" applyAlignment="1">
      <alignment horizontal="center" vertical="center" wrapText="1"/>
    </xf>
    <xf numFmtId="0" fontId="3" fillId="0" borderId="59" xfId="0" applyFont="1" applyBorder="1"/>
    <xf numFmtId="0" fontId="3" fillId="0" borderId="62" xfId="0" applyFont="1" applyBorder="1"/>
    <xf numFmtId="0" fontId="13" fillId="3" borderId="47" xfId="0" applyFont="1" applyFill="1" applyBorder="1" applyAlignment="1">
      <alignment horizontal="center" vertical="center" wrapText="1"/>
    </xf>
    <xf numFmtId="2" fontId="13" fillId="3" borderId="47" xfId="0" applyNumberFormat="1" applyFont="1" applyFill="1" applyBorder="1" applyAlignment="1">
      <alignment horizontal="center" vertical="center" wrapText="1"/>
    </xf>
    <xf numFmtId="0" fontId="12" fillId="9" borderId="56" xfId="0" applyFont="1" applyFill="1" applyBorder="1" applyAlignment="1">
      <alignment horizontal="center" vertical="center"/>
    </xf>
    <xf numFmtId="0" fontId="3" fillId="0" borderId="61" xfId="0" applyFont="1" applyBorder="1"/>
    <xf numFmtId="0" fontId="12" fillId="9" borderId="56" xfId="0" applyFont="1" applyFill="1" applyBorder="1" applyAlignment="1">
      <alignment horizontal="center" vertical="center" wrapText="1"/>
    </xf>
    <xf numFmtId="0" fontId="12" fillId="9" borderId="88" xfId="0" applyFont="1" applyFill="1" applyBorder="1" applyAlignment="1">
      <alignment horizontal="center" vertical="center" textRotation="90" wrapText="1"/>
    </xf>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7" fillId="3" borderId="47" xfId="0" applyNumberFormat="1" applyFont="1" applyFill="1" applyBorder="1" applyAlignment="1">
      <alignment horizontal="center" vertical="center" textRotation="90" wrapText="1"/>
    </xf>
    <xf numFmtId="0" fontId="10" fillId="9" borderId="87" xfId="0" applyFont="1" applyFill="1" applyBorder="1" applyAlignment="1">
      <alignment horizontal="left" vertical="center" wrapText="1"/>
    </xf>
    <xf numFmtId="0" fontId="3" fillId="0" borderId="89" xfId="0" applyFont="1" applyBorder="1"/>
    <xf numFmtId="0" fontId="3" fillId="0" borderId="90" xfId="0" applyFont="1" applyBorder="1"/>
    <xf numFmtId="0" fontId="13" fillId="9" borderId="87" xfId="0" applyFont="1" applyFill="1" applyBorder="1" applyAlignment="1">
      <alignment horizontal="left" vertical="center" wrapText="1"/>
    </xf>
    <xf numFmtId="0" fontId="3" fillId="0" borderId="86" xfId="0" applyFont="1" applyBorder="1"/>
    <xf numFmtId="0" fontId="12" fillId="9" borderId="57" xfId="0" applyFont="1" applyFill="1" applyBorder="1" applyAlignment="1">
      <alignment horizontal="center" vertical="center" wrapText="1"/>
    </xf>
    <xf numFmtId="0" fontId="12" fillId="9" borderId="56" xfId="0" applyFont="1" applyFill="1" applyBorder="1" applyAlignment="1">
      <alignment horizontal="center" vertical="center" textRotation="90" wrapText="1"/>
    </xf>
    <xf numFmtId="0" fontId="12" fillId="9" borderId="84" xfId="0" applyFont="1" applyFill="1" applyBorder="1" applyAlignment="1">
      <alignment horizontal="center" vertical="center"/>
    </xf>
    <xf numFmtId="0" fontId="3" fillId="0" borderId="85" xfId="0" applyFont="1" applyBorder="1"/>
    <xf numFmtId="0" fontId="10" fillId="3" borderId="80" xfId="0" applyFont="1" applyFill="1" applyBorder="1" applyAlignment="1">
      <alignment horizontal="center" vertical="center" wrapText="1"/>
    </xf>
    <xf numFmtId="0" fontId="3" fillId="0" borderId="69" xfId="0" applyFont="1" applyBorder="1"/>
    <xf numFmtId="0" fontId="3" fillId="0" borderId="73" xfId="0" applyFont="1" applyBorder="1"/>
    <xf numFmtId="0" fontId="10" fillId="3" borderId="79" xfId="0" applyFont="1" applyFill="1" applyBorder="1" applyAlignment="1">
      <alignment horizontal="center" vertical="center"/>
    </xf>
    <xf numFmtId="0" fontId="3" fillId="0" borderId="81" xfId="0" applyFont="1" applyBorder="1"/>
    <xf numFmtId="0" fontId="3" fillId="0" borderId="83" xfId="0" applyFont="1" applyBorder="1"/>
    <xf numFmtId="0" fontId="19" fillId="3" borderId="79" xfId="0" applyFont="1" applyFill="1" applyBorder="1" applyAlignment="1">
      <alignment horizontal="center" vertical="center"/>
    </xf>
    <xf numFmtId="0" fontId="10" fillId="9" borderId="56" xfId="0" applyFont="1" applyFill="1" applyBorder="1" applyAlignment="1">
      <alignment horizontal="left" vertical="center" wrapText="1"/>
    </xf>
    <xf numFmtId="0" fontId="13" fillId="9" borderId="56" xfId="0" applyFont="1" applyFill="1" applyBorder="1" applyAlignment="1">
      <alignment horizontal="left" vertical="center" wrapText="1"/>
    </xf>
    <xf numFmtId="0" fontId="10" fillId="0" borderId="76" xfId="0" applyFont="1" applyBorder="1" applyAlignment="1">
      <alignment vertical="top"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10" fillId="3" borderId="77" xfId="0" applyFont="1" applyFill="1" applyBorder="1" applyAlignment="1">
      <alignment horizontal="left" vertical="center" wrapText="1"/>
    </xf>
    <xf numFmtId="0" fontId="19" fillId="3" borderId="77" xfId="0" applyFont="1" applyFill="1" applyBorder="1" applyAlignment="1">
      <alignment horizontal="center" vertical="center"/>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18" fillId="10" borderId="56" xfId="0" applyFont="1" applyFill="1" applyBorder="1" applyAlignment="1">
      <alignment horizontal="center" vertical="center" textRotation="90" shrinkToFit="1"/>
    </xf>
    <xf numFmtId="0" fontId="8" fillId="10" borderId="56" xfId="0" applyFont="1" applyFill="1" applyBorder="1" applyAlignment="1">
      <alignment horizontal="center" vertical="center" wrapText="1"/>
    </xf>
    <xf numFmtId="0" fontId="8" fillId="10" borderId="56" xfId="0" applyFont="1" applyFill="1" applyBorder="1" applyAlignment="1">
      <alignment horizontal="center" vertical="center"/>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10" fillId="0" borderId="64" xfId="0" applyFont="1" applyBorder="1" applyAlignment="1">
      <alignment horizontal="left" vertical="top" wrapText="1"/>
    </xf>
    <xf numFmtId="0" fontId="10" fillId="3" borderId="65" xfId="0" applyFont="1" applyFill="1" applyBorder="1" applyAlignment="1">
      <alignment horizontal="center" vertical="center" wrapText="1"/>
    </xf>
    <xf numFmtId="0" fontId="10" fillId="3" borderId="66" xfId="0" applyFont="1" applyFill="1" applyBorder="1" applyAlignment="1">
      <alignment horizontal="center" vertical="center"/>
    </xf>
    <xf numFmtId="0" fontId="12" fillId="9" borderId="56" xfId="0" applyFont="1" applyFill="1" applyBorder="1" applyAlignment="1">
      <alignment horizontal="left" vertical="center" wrapText="1"/>
    </xf>
    <xf numFmtId="0" fontId="10" fillId="3" borderId="66" xfId="0" applyFont="1" applyFill="1" applyBorder="1" applyAlignment="1">
      <alignment horizontal="center" vertical="center" wrapText="1"/>
    </xf>
    <xf numFmtId="0" fontId="10" fillId="3" borderId="65" xfId="0" applyFont="1" applyFill="1" applyBorder="1" applyAlignment="1">
      <alignment horizontal="center" vertical="center"/>
    </xf>
    <xf numFmtId="0" fontId="8" fillId="9" borderId="56" xfId="0" applyFont="1" applyFill="1" applyBorder="1" applyAlignment="1">
      <alignment horizontal="center" vertical="center" textRotation="90" wrapText="1"/>
    </xf>
    <xf numFmtId="0" fontId="8" fillId="9" borderId="30" xfId="0" applyFont="1" applyFill="1" applyBorder="1" applyAlignment="1">
      <alignment horizontal="center" vertical="center"/>
    </xf>
    <xf numFmtId="0" fontId="3" fillId="0" borderId="58" xfId="0" applyFont="1" applyBorder="1"/>
    <xf numFmtId="0" fontId="8" fillId="9" borderId="56" xfId="0" applyFont="1" applyFill="1" applyBorder="1" applyAlignment="1">
      <alignment horizontal="center" vertical="center"/>
    </xf>
    <xf numFmtId="0" fontId="8" fillId="9" borderId="56" xfId="0" applyFont="1" applyFill="1" applyBorder="1" applyAlignment="1">
      <alignment horizontal="center" vertical="center" wrapText="1"/>
    </xf>
    <xf numFmtId="0" fontId="8" fillId="9" borderId="57" xfId="0" applyFont="1" applyFill="1" applyBorder="1" applyAlignment="1">
      <alignment horizontal="center" vertical="center"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10" fillId="3" borderId="36" xfId="0" applyNumberFormat="1" applyFont="1" applyFill="1" applyBorder="1" applyAlignment="1">
      <alignment horizontal="center"/>
    </xf>
    <xf numFmtId="0" fontId="3" fillId="0" borderId="55" xfId="0" applyFont="1" applyBorder="1"/>
    <xf numFmtId="0" fontId="15" fillId="9" borderId="36" xfId="0" applyFont="1" applyFill="1" applyBorder="1" applyAlignment="1">
      <alignment horizontal="center" vertical="center"/>
    </xf>
    <xf numFmtId="0" fontId="16" fillId="3" borderId="36" xfId="0" applyFont="1" applyFill="1" applyBorder="1" applyAlignment="1">
      <alignment horizontal="left" vertical="top" wrapText="1"/>
    </xf>
    <xf numFmtId="0" fontId="10" fillId="3" borderId="88" xfId="0" applyFont="1" applyFill="1" applyBorder="1" applyAlignment="1">
      <alignment horizontal="center" vertical="center" wrapText="1"/>
    </xf>
    <xf numFmtId="0" fontId="10" fillId="3" borderId="76" xfId="0" applyFont="1" applyFill="1" applyBorder="1" applyAlignment="1">
      <alignment horizontal="left" vertical="top"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2" xfId="0" applyFont="1" applyFill="1" applyBorder="1" applyAlignment="1">
      <alignment horizontal="left" vertical="top" wrapText="1"/>
    </xf>
    <xf numFmtId="0" fontId="3" fillId="0" borderId="93" xfId="0" applyFont="1" applyBorder="1"/>
    <xf numFmtId="0" fontId="3" fillId="0" borderId="94" xfId="0" applyFont="1" applyBorder="1"/>
    <xf numFmtId="0" fontId="12" fillId="11" borderId="56" xfId="0" applyFont="1" applyFill="1" applyBorder="1" applyAlignment="1">
      <alignment horizontal="center" vertical="center"/>
    </xf>
    <xf numFmtId="0" fontId="12" fillId="11" borderId="56" xfId="0" applyFont="1" applyFill="1" applyBorder="1" applyAlignment="1">
      <alignment horizontal="center" vertical="center" wrapText="1"/>
    </xf>
    <xf numFmtId="2" fontId="17" fillId="0" borderId="0" xfId="0" applyNumberFormat="1" applyFont="1" applyAlignment="1">
      <alignment horizontal="center" vertical="center" textRotation="90" wrapText="1"/>
    </xf>
    <xf numFmtId="0" fontId="17" fillId="0" borderId="0" xfId="0" applyFont="1" applyAlignment="1">
      <alignment horizontal="center" vertical="center" textRotation="90" wrapText="1"/>
    </xf>
    <xf numFmtId="0" fontId="12" fillId="11" borderId="56" xfId="0" applyFont="1" applyFill="1" applyBorder="1" applyAlignment="1">
      <alignment horizontal="left" vertical="center" wrapText="1"/>
    </xf>
    <xf numFmtId="0" fontId="12" fillId="11" borderId="56" xfId="0" applyFont="1" applyFill="1" applyBorder="1" applyAlignment="1">
      <alignment horizontal="center" vertical="center" textRotation="90" wrapText="1"/>
    </xf>
    <xf numFmtId="0" fontId="12" fillId="11" borderId="30" xfId="0" applyFont="1" applyFill="1" applyBorder="1" applyAlignment="1">
      <alignment horizontal="center" vertical="center"/>
    </xf>
    <xf numFmtId="0" fontId="3" fillId="0" borderId="91" xfId="0" applyFont="1" applyBorder="1"/>
    <xf numFmtId="0" fontId="19" fillId="3" borderId="77" xfId="0" applyFont="1" applyFill="1" applyBorder="1" applyAlignment="1">
      <alignment horizontal="center" vertical="center" wrapText="1"/>
    </xf>
    <xf numFmtId="0" fontId="10" fillId="3" borderId="77" xfId="0" applyFont="1" applyFill="1" applyBorder="1" applyAlignment="1">
      <alignment horizontal="left" vertical="top" wrapText="1"/>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0" fontId="12" fillId="11" borderId="56" xfId="0" applyFont="1" applyFill="1" applyBorder="1" applyAlignment="1">
      <alignment horizontal="left" vertical="top" wrapText="1"/>
    </xf>
    <xf numFmtId="0" fontId="12" fillId="11" borderId="36" xfId="0" applyFont="1" applyFill="1" applyBorder="1" applyAlignment="1">
      <alignment horizontal="center" vertical="center"/>
    </xf>
    <xf numFmtId="0" fontId="21" fillId="11" borderId="56" xfId="0" applyFont="1" applyFill="1" applyBorder="1" applyAlignment="1">
      <alignment horizontal="left" vertical="top" wrapText="1"/>
    </xf>
    <xf numFmtId="0" fontId="10" fillId="0" borderId="77" xfId="0" quotePrefix="1" applyFont="1" applyBorder="1" applyAlignment="1">
      <alignment horizontal="left" vertical="top" wrapText="1"/>
    </xf>
    <xf numFmtId="0" fontId="13" fillId="11" borderId="56" xfId="0" applyFont="1" applyFill="1" applyBorder="1" applyAlignment="1">
      <alignment horizontal="left" vertical="top" wrapText="1"/>
    </xf>
    <xf numFmtId="0" fontId="12" fillId="12" borderId="56" xfId="0" applyFont="1" applyFill="1" applyBorder="1" applyAlignment="1">
      <alignment horizontal="center" vertical="center" wrapText="1"/>
    </xf>
    <xf numFmtId="0" fontId="12" fillId="12" borderId="30" xfId="0" applyFont="1" applyFill="1" applyBorder="1" applyAlignment="1">
      <alignment horizontal="center" vertical="center"/>
    </xf>
    <xf numFmtId="0" fontId="12" fillId="12" borderId="56" xfId="0" applyFont="1" applyFill="1" applyBorder="1" applyAlignment="1">
      <alignment horizontal="center" vertical="center" textRotation="90" wrapText="1"/>
    </xf>
    <xf numFmtId="0" fontId="12" fillId="12" borderId="56" xfId="0" applyFont="1" applyFill="1" applyBorder="1" applyAlignment="1">
      <alignment horizontal="center" vertical="center"/>
    </xf>
    <xf numFmtId="0" fontId="22" fillId="12" borderId="56" xfId="0" applyFont="1" applyFill="1" applyBorder="1" applyAlignment="1">
      <alignment horizontal="center" vertical="center" wrapText="1"/>
    </xf>
    <xf numFmtId="0" fontId="19" fillId="3" borderId="105" xfId="0" applyFont="1" applyFill="1" applyBorder="1" applyAlignment="1">
      <alignment horizontal="center" vertical="center"/>
    </xf>
    <xf numFmtId="0" fontId="19" fillId="3" borderId="65" xfId="0" applyFont="1" applyFill="1" applyBorder="1" applyAlignment="1">
      <alignment horizontal="left" vertical="center" wrapText="1"/>
    </xf>
    <xf numFmtId="0" fontId="19" fillId="3" borderId="65" xfId="0" applyFont="1" applyFill="1" applyBorder="1" applyAlignment="1">
      <alignment horizontal="center" vertical="center"/>
    </xf>
    <xf numFmtId="0" fontId="19" fillId="3" borderId="65" xfId="0" applyFont="1" applyFill="1" applyBorder="1" applyAlignment="1">
      <alignment horizontal="center" vertical="center" wrapText="1"/>
    </xf>
    <xf numFmtId="0" fontId="12" fillId="12" borderId="95" xfId="0" applyFont="1" applyFill="1" applyBorder="1" applyAlignment="1">
      <alignment horizontal="center" vertical="center" wrapText="1"/>
    </xf>
    <xf numFmtId="0" fontId="3" fillId="0" borderId="98" xfId="0" applyFont="1" applyBorder="1"/>
    <xf numFmtId="0" fontId="3" fillId="0" borderId="101" xfId="0" applyFont="1" applyBorder="1"/>
    <xf numFmtId="0" fontId="12" fillId="12" borderId="57" xfId="0" applyFont="1" applyFill="1" applyBorder="1" applyAlignment="1">
      <alignment horizontal="center" vertical="center" wrapText="1"/>
    </xf>
    <xf numFmtId="0" fontId="12" fillId="12" borderId="57" xfId="0" applyFont="1" applyFill="1" applyBorder="1" applyAlignment="1">
      <alignment horizontal="center" vertical="center" textRotation="90" wrapText="1"/>
    </xf>
    <xf numFmtId="0" fontId="12" fillId="12" borderId="84" xfId="0" applyFont="1" applyFill="1" applyBorder="1" applyAlignment="1">
      <alignment horizontal="center" vertical="center"/>
    </xf>
    <xf numFmtId="0" fontId="12" fillId="12" borderId="97" xfId="0" applyFont="1" applyFill="1" applyBorder="1" applyAlignment="1">
      <alignment horizontal="center" vertical="center" textRotation="90" wrapText="1"/>
    </xf>
    <xf numFmtId="0" fontId="3" fillId="0" borderId="100" xfId="0" applyFont="1" applyBorder="1"/>
    <xf numFmtId="0" fontId="3" fillId="0" borderId="103" xfId="0" applyFont="1" applyBorder="1"/>
    <xf numFmtId="166" fontId="13" fillId="0" borderId="0" xfId="0" applyNumberFormat="1" applyFont="1" applyAlignment="1">
      <alignment horizontal="center" vertical="center" wrapText="1"/>
    </xf>
    <xf numFmtId="0" fontId="8" fillId="3" borderId="77" xfId="0" applyFont="1" applyFill="1" applyBorder="1" applyAlignment="1">
      <alignment horizontal="center" vertical="center"/>
    </xf>
    <xf numFmtId="0" fontId="10" fillId="0" borderId="77" xfId="0" applyFont="1" applyBorder="1" applyAlignment="1">
      <alignment horizontal="left" vertical="center" wrapText="1"/>
    </xf>
    <xf numFmtId="0" fontId="12" fillId="12" borderId="56" xfId="0" applyFont="1" applyFill="1" applyBorder="1" applyAlignment="1">
      <alignment horizontal="left" vertical="center" wrapText="1"/>
    </xf>
    <xf numFmtId="0" fontId="12" fillId="12" borderId="95" xfId="0" applyFont="1" applyFill="1" applyBorder="1" applyAlignment="1">
      <alignment vertical="center" wrapText="1"/>
    </xf>
    <xf numFmtId="0" fontId="3" fillId="0" borderId="109" xfId="0" applyFont="1" applyBorder="1"/>
    <xf numFmtId="0" fontId="10" fillId="0" borderId="130" xfId="0" applyFont="1" applyBorder="1" applyAlignment="1">
      <alignment horizontal="left" vertical="top" wrapText="1"/>
    </xf>
    <xf numFmtId="0" fontId="3" fillId="0" borderId="131" xfId="0" applyFont="1" applyBorder="1"/>
    <xf numFmtId="0" fontId="3" fillId="0" borderId="132" xfId="0" applyFont="1" applyBorder="1"/>
    <xf numFmtId="0" fontId="25" fillId="13" borderId="128" xfId="0" applyFont="1" applyFill="1" applyBorder="1" applyAlignment="1">
      <alignment horizontal="left" vertical="top" wrapText="1"/>
    </xf>
    <xf numFmtId="0" fontId="3" fillId="0" borderId="117" xfId="0" applyFont="1" applyBorder="1"/>
    <xf numFmtId="0" fontId="3" fillId="0" borderId="122" xfId="0" applyFont="1" applyBorder="1"/>
    <xf numFmtId="0" fontId="12" fillId="13" borderId="111" xfId="0" applyFont="1" applyFill="1" applyBorder="1" applyAlignment="1">
      <alignment horizontal="center" vertical="center"/>
    </xf>
    <xf numFmtId="0" fontId="12" fillId="13" borderId="111" xfId="0" applyFont="1" applyFill="1" applyBorder="1" applyAlignment="1">
      <alignment horizontal="center" vertical="center" wrapText="1"/>
    </xf>
    <xf numFmtId="0" fontId="3" fillId="0" borderId="123" xfId="0" applyFont="1" applyBorder="1"/>
    <xf numFmtId="0" fontId="12" fillId="13" borderId="111" xfId="0" applyFont="1" applyFill="1" applyBorder="1" applyAlignment="1">
      <alignment horizontal="center" vertical="center" textRotation="90" wrapText="1"/>
    </xf>
    <xf numFmtId="0" fontId="12" fillId="13" borderId="113" xfId="0" applyFont="1" applyFill="1" applyBorder="1" applyAlignment="1">
      <alignment horizontal="center" vertical="center"/>
    </xf>
    <xf numFmtId="0" fontId="3" fillId="0" borderId="114" xfId="0" applyFont="1" applyBorder="1"/>
    <xf numFmtId="0" fontId="3" fillId="0" borderId="115" xfId="0" applyFont="1" applyBorder="1"/>
    <xf numFmtId="0" fontId="3" fillId="0" borderId="118" xfId="0" applyFont="1" applyBorder="1"/>
    <xf numFmtId="0" fontId="3" fillId="0" borderId="119" xfId="0" applyFont="1" applyBorder="1"/>
    <xf numFmtId="0" fontId="3" fillId="0" borderId="120" xfId="0" applyFont="1" applyBorder="1"/>
    <xf numFmtId="0" fontId="12" fillId="13" borderId="116" xfId="0" applyFont="1" applyFill="1" applyBorder="1" applyAlignment="1">
      <alignment horizontal="center" vertical="center" textRotation="90" wrapText="1"/>
    </xf>
    <xf numFmtId="0" fontId="3" fillId="0" borderId="121" xfId="0" applyFont="1" applyBorder="1"/>
    <xf numFmtId="0" fontId="3" fillId="0" borderId="124" xfId="0" applyFont="1" applyBorder="1"/>
    <xf numFmtId="0" fontId="12" fillId="0" borderId="0" xfId="0" applyFont="1" applyAlignment="1">
      <alignment horizontal="left" vertical="center" wrapText="1"/>
    </xf>
    <xf numFmtId="0" fontId="23" fillId="13" borderId="111" xfId="0" applyFont="1" applyFill="1" applyBorder="1" applyAlignment="1">
      <alignment horizontal="left" vertical="top" wrapText="1"/>
    </xf>
    <xf numFmtId="167" fontId="13" fillId="0" borderId="0" xfId="0" applyNumberFormat="1" applyFont="1" applyAlignment="1">
      <alignment horizontal="center" vertical="center" wrapText="1"/>
    </xf>
    <xf numFmtId="0" fontId="19" fillId="15" borderId="77" xfId="0" applyFont="1" applyFill="1" applyBorder="1" applyAlignment="1">
      <alignment horizontal="center" vertical="center" wrapText="1"/>
    </xf>
    <xf numFmtId="0" fontId="10" fillId="0" borderId="76" xfId="0" quotePrefix="1" applyFont="1" applyBorder="1" applyAlignment="1">
      <alignment vertical="top" wrapText="1"/>
    </xf>
    <xf numFmtId="0" fontId="12" fillId="14" borderId="111" xfId="0" applyFont="1" applyFill="1" applyBorder="1" applyAlignment="1">
      <alignment horizontal="center" vertical="center"/>
    </xf>
    <xf numFmtId="0" fontId="12" fillId="14" borderId="111" xfId="0" applyFont="1" applyFill="1" applyBorder="1" applyAlignment="1">
      <alignment horizontal="center" vertical="center" wrapText="1"/>
    </xf>
    <xf numFmtId="0" fontId="12" fillId="14" borderId="133" xfId="0" applyFont="1" applyFill="1" applyBorder="1" applyAlignment="1">
      <alignment horizontal="center" vertical="center"/>
    </xf>
    <xf numFmtId="0" fontId="3" fillId="0" borderId="134" xfId="0" applyFont="1" applyBorder="1"/>
    <xf numFmtId="0" fontId="3" fillId="0" borderId="135" xfId="0" applyFont="1" applyBorder="1"/>
    <xf numFmtId="167" fontId="12" fillId="0" borderId="0" xfId="0" applyNumberFormat="1" applyFont="1" applyAlignment="1">
      <alignment horizontal="center" vertical="center" textRotation="90" wrapText="1"/>
    </xf>
    <xf numFmtId="0" fontId="13" fillId="14" borderId="111" xfId="0" applyFont="1" applyFill="1" applyBorder="1" applyAlignment="1">
      <alignment horizontal="left" vertical="center" wrapText="1"/>
    </xf>
    <xf numFmtId="0" fontId="12" fillId="14" borderId="111" xfId="0" applyFont="1" applyFill="1" applyBorder="1" applyAlignment="1">
      <alignment horizontal="center" vertical="center" textRotation="90" wrapText="1"/>
    </xf>
    <xf numFmtId="0" fontId="12" fillId="14" borderId="116" xfId="0" applyFont="1" applyFill="1" applyBorder="1" applyAlignment="1">
      <alignment horizontal="center" vertical="center" textRotation="90" wrapText="1"/>
    </xf>
    <xf numFmtId="0" fontId="12" fillId="14" borderId="36" xfId="0" applyFont="1" applyFill="1" applyBorder="1" applyAlignment="1">
      <alignment horizontal="center" vertical="center"/>
    </xf>
    <xf numFmtId="0" fontId="12" fillId="14" borderId="111" xfId="0" applyFont="1" applyFill="1" applyBorder="1" applyAlignment="1">
      <alignment horizontal="left" vertical="center" wrapText="1"/>
    </xf>
    <xf numFmtId="9" fontId="36" fillId="3" borderId="88" xfId="0" applyNumberFormat="1" applyFont="1" applyFill="1" applyBorder="1" applyAlignment="1">
      <alignment horizontal="center" vertical="center"/>
    </xf>
    <xf numFmtId="0" fontId="34" fillId="12" borderId="76" xfId="0" applyFont="1" applyFill="1" applyBorder="1" applyAlignment="1">
      <alignment horizontal="center" vertical="center" wrapText="1"/>
    </xf>
    <xf numFmtId="0" fontId="34" fillId="12" borderId="154" xfId="0" applyFont="1" applyFill="1" applyBorder="1" applyAlignment="1">
      <alignment horizontal="center" vertical="center" wrapText="1"/>
    </xf>
    <xf numFmtId="0" fontId="3" fillId="0" borderId="155" xfId="0" applyFont="1" applyBorder="1"/>
    <xf numFmtId="0" fontId="3" fillId="0" borderId="156" xfId="0" applyFont="1" applyBorder="1"/>
    <xf numFmtId="0" fontId="34" fillId="12" borderId="77" xfId="0" applyFont="1" applyFill="1" applyBorder="1" applyAlignment="1">
      <alignment horizontal="center" vertical="center" wrapText="1"/>
    </xf>
    <xf numFmtId="0" fontId="34" fillId="12" borderId="157" xfId="0" applyFont="1" applyFill="1" applyBorder="1" applyAlignment="1">
      <alignment horizontal="center" vertical="center" wrapText="1"/>
    </xf>
    <xf numFmtId="0" fontId="3" fillId="0" borderId="159" xfId="0" applyFont="1" applyBorder="1"/>
    <xf numFmtId="0" fontId="34" fillId="16" borderId="92" xfId="0" applyFont="1" applyFill="1" applyBorder="1" applyAlignment="1">
      <alignment horizontal="center" vertical="center" wrapText="1"/>
    </xf>
    <xf numFmtId="0" fontId="34" fillId="16" borderId="158" xfId="0" applyFont="1" applyFill="1" applyBorder="1" applyAlignment="1">
      <alignment horizontal="center" vertical="center" wrapText="1"/>
    </xf>
    <xf numFmtId="0" fontId="3" fillId="0" borderId="160" xfId="0" applyFont="1" applyBorder="1"/>
    <xf numFmtId="0" fontId="32" fillId="16" borderId="84" xfId="0" applyFont="1" applyFill="1" applyBorder="1" applyAlignment="1">
      <alignment horizontal="center" vertical="center"/>
    </xf>
    <xf numFmtId="9" fontId="36" fillId="3" borderId="57" xfId="0" applyNumberFormat="1" applyFont="1" applyFill="1" applyBorder="1" applyAlignment="1">
      <alignment horizontal="center" vertical="center"/>
    </xf>
    <xf numFmtId="9" fontId="36" fillId="3" borderId="56" xfId="0" applyNumberFormat="1" applyFont="1" applyFill="1" applyBorder="1" applyAlignment="1">
      <alignment horizontal="center" vertical="center"/>
    </xf>
    <xf numFmtId="0" fontId="1" fillId="0" borderId="152" xfId="0" applyFont="1" applyBorder="1" applyAlignment="1">
      <alignment horizontal="left" vertical="center" wrapText="1"/>
    </xf>
    <xf numFmtId="0" fontId="3" fillId="0" borderId="151" xfId="0" applyFont="1" applyBorder="1"/>
    <xf numFmtId="0" fontId="3" fillId="0" borderId="153" xfId="0" applyFont="1" applyBorder="1"/>
    <xf numFmtId="0" fontId="33" fillId="3" borderId="36" xfId="0" applyFont="1" applyFill="1" applyBorder="1" applyAlignment="1">
      <alignment horizontal="left" vertical="center" wrapText="1"/>
    </xf>
    <xf numFmtId="0" fontId="8" fillId="6" borderId="146" xfId="0" applyFont="1" applyFill="1" applyBorder="1" applyAlignment="1">
      <alignment horizontal="center" vertical="center"/>
    </xf>
    <xf numFmtId="0" fontId="3" fillId="0" borderId="147" xfId="0" applyFont="1" applyBorder="1"/>
    <xf numFmtId="0" fontId="1" fillId="0" borderId="148" xfId="0" applyFont="1" applyBorder="1" applyAlignment="1">
      <alignment horizontal="left" vertical="center" wrapText="1"/>
    </xf>
    <xf numFmtId="0" fontId="3" fillId="0" borderId="149" xfId="0" applyFont="1" applyBorder="1"/>
    <xf numFmtId="0" fontId="8" fillId="7" borderId="146" xfId="0" applyFont="1" applyFill="1" applyBorder="1" applyAlignment="1">
      <alignment horizontal="center" vertical="center" wrapText="1"/>
    </xf>
    <xf numFmtId="0" fontId="8" fillId="8" borderId="150" xfId="0" applyFont="1" applyFill="1" applyBorder="1" applyAlignment="1">
      <alignment horizontal="center" vertical="center" wrapText="1"/>
    </xf>
    <xf numFmtId="0" fontId="31" fillId="12" borderId="136" xfId="0" applyFont="1" applyFill="1" applyBorder="1" applyAlignment="1">
      <alignment horizontal="center" vertical="center"/>
    </xf>
    <xf numFmtId="0" fontId="3" fillId="0" borderId="137" xfId="0" applyFont="1" applyBorder="1"/>
    <xf numFmtId="0" fontId="3" fillId="0" borderId="138" xfId="0" applyFont="1" applyBorder="1"/>
    <xf numFmtId="0" fontId="32" fillId="12" borderId="136" xfId="0" applyFont="1" applyFill="1" applyBorder="1" applyAlignment="1">
      <alignment horizontal="center" vertical="center" wrapText="1"/>
    </xf>
    <xf numFmtId="0" fontId="3" fillId="0" borderId="139" xfId="0" applyFont="1" applyBorder="1"/>
    <xf numFmtId="0" fontId="32" fillId="12" borderId="140" xfId="0" applyFont="1" applyFill="1" applyBorder="1" applyAlignment="1">
      <alignment horizontal="center" vertical="center" wrapText="1"/>
    </xf>
    <xf numFmtId="0" fontId="8" fillId="5" borderId="141" xfId="0" applyFont="1" applyFill="1" applyBorder="1" applyAlignment="1">
      <alignment horizontal="center" vertical="center"/>
    </xf>
    <xf numFmtId="0" fontId="3" fillId="0" borderId="142" xfId="0" applyFont="1" applyBorder="1"/>
    <xf numFmtId="0" fontId="1" fillId="0" borderId="143" xfId="0" applyFont="1" applyBorder="1" applyAlignment="1">
      <alignment horizontal="left" vertical="center" wrapText="1"/>
    </xf>
    <xf numFmtId="0" fontId="3" fillId="0" borderId="144" xfId="0" applyFont="1" applyBorder="1"/>
    <xf numFmtId="0" fontId="3" fillId="0" borderId="145" xfId="0" applyFont="1" applyBorder="1"/>
    <xf numFmtId="49" fontId="43" fillId="3" borderId="193" xfId="0" applyNumberFormat="1" applyFont="1" applyFill="1" applyBorder="1" applyAlignment="1">
      <alignment horizontal="center" vertical="top" wrapText="1"/>
    </xf>
    <xf numFmtId="0" fontId="3" fillId="0" borderId="194" xfId="0" applyFont="1" applyBorder="1"/>
    <xf numFmtId="0" fontId="3" fillId="0" borderId="195" xfId="0" applyFont="1" applyBorder="1"/>
    <xf numFmtId="49" fontId="41" fillId="3" borderId="196" xfId="0" applyNumberFormat="1" applyFont="1" applyFill="1" applyBorder="1" applyAlignment="1">
      <alignment horizontal="left" vertical="center" wrapText="1"/>
    </xf>
    <xf numFmtId="0" fontId="3" fillId="0" borderId="197" xfId="0" applyFont="1" applyBorder="1"/>
    <xf numFmtId="0" fontId="31" fillId="12" borderId="56" xfId="0" applyFont="1" applyFill="1" applyBorder="1" applyAlignment="1">
      <alignment horizontal="center" vertical="center" wrapText="1"/>
    </xf>
    <xf numFmtId="0" fontId="19" fillId="3" borderId="179" xfId="0" applyFont="1" applyFill="1" applyBorder="1" applyAlignment="1">
      <alignment horizontal="center"/>
    </xf>
    <xf numFmtId="0" fontId="3" fillId="0" borderId="7" xfId="0" applyFont="1" applyBorder="1"/>
    <xf numFmtId="0" fontId="3" fillId="0" borderId="180" xfId="0" applyFont="1" applyBorder="1"/>
    <xf numFmtId="0" fontId="3" fillId="0" borderId="182" xfId="0" applyFont="1" applyBorder="1"/>
    <xf numFmtId="0" fontId="3" fillId="0" borderId="183" xfId="0" applyFont="1" applyBorder="1"/>
    <xf numFmtId="0" fontId="3" fillId="0" borderId="184" xfId="0" applyFont="1" applyBorder="1"/>
    <xf numFmtId="0" fontId="19" fillId="3" borderId="30" xfId="0" applyFont="1" applyFill="1" applyBorder="1" applyAlignment="1">
      <alignment horizontal="center"/>
    </xf>
    <xf numFmtId="0" fontId="37" fillId="12" borderId="136" xfId="0" applyFont="1" applyFill="1" applyBorder="1" applyAlignment="1">
      <alignment horizontal="center" vertical="center" wrapText="1"/>
    </xf>
    <xf numFmtId="0" fontId="37" fillId="12" borderId="186" xfId="0" applyFont="1" applyFill="1" applyBorder="1" applyAlignment="1">
      <alignment horizontal="center" vertical="center"/>
    </xf>
    <xf numFmtId="0" fontId="3" fillId="0" borderId="187" xfId="0" applyFont="1" applyBorder="1"/>
    <xf numFmtId="0" fontId="3" fillId="0" borderId="188" xfId="0" applyFont="1" applyBorder="1"/>
    <xf numFmtId="49" fontId="41" fillId="3" borderId="190" xfId="0" applyNumberFormat="1" applyFont="1" applyFill="1" applyBorder="1" applyAlignment="1">
      <alignment horizontal="left" vertical="center" wrapText="1"/>
    </xf>
    <xf numFmtId="0" fontId="3" fillId="0" borderId="191" xfId="0" applyFont="1" applyBorder="1"/>
  </cellXfs>
  <cellStyles count="1">
    <cellStyle name="Normal" xfId="0" builtinId="0"/>
  </cellStyles>
  <dxfs count="36">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9"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38"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36"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268" t="s">
        <v>0</v>
      </c>
      <c r="C2" s="269"/>
      <c r="D2" s="269"/>
      <c r="E2" s="269"/>
      <c r="F2" s="269"/>
      <c r="G2" s="269"/>
      <c r="H2" s="270"/>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271" t="s">
        <v>1</v>
      </c>
      <c r="C6" s="242"/>
      <c r="D6" s="242"/>
      <c r="E6" s="242"/>
      <c r="F6" s="242"/>
      <c r="G6" s="242"/>
      <c r="H6" s="243"/>
      <c r="I6" s="1"/>
      <c r="J6" s="1"/>
      <c r="K6" s="1"/>
      <c r="L6" s="1"/>
      <c r="M6" s="1"/>
      <c r="N6" s="1"/>
      <c r="O6" s="1"/>
      <c r="P6" s="1"/>
      <c r="Q6" s="1"/>
      <c r="R6" s="1"/>
      <c r="S6" s="1"/>
      <c r="T6" s="1"/>
      <c r="U6" s="1"/>
      <c r="V6" s="1"/>
      <c r="W6" s="1"/>
      <c r="X6" s="1"/>
      <c r="Y6" s="1"/>
      <c r="Z6" s="1"/>
    </row>
    <row r="7" spans="1:26" ht="74.25" customHeight="1" x14ac:dyDescent="0.2">
      <c r="A7" s="1"/>
      <c r="B7" s="272"/>
      <c r="C7" s="242"/>
      <c r="D7" s="242"/>
      <c r="E7" s="242"/>
      <c r="F7" s="242"/>
      <c r="G7" s="242"/>
      <c r="H7" s="243"/>
      <c r="I7" s="1"/>
      <c r="J7" s="1"/>
      <c r="K7" s="1"/>
      <c r="L7" s="1"/>
      <c r="M7" s="1"/>
      <c r="N7" s="1"/>
      <c r="O7" s="1"/>
      <c r="P7" s="1"/>
      <c r="Q7" s="1"/>
      <c r="R7" s="1"/>
      <c r="S7" s="1"/>
      <c r="T7" s="1"/>
      <c r="U7" s="1"/>
      <c r="V7" s="1"/>
      <c r="W7" s="1"/>
      <c r="X7" s="1"/>
      <c r="Y7" s="1"/>
      <c r="Z7" s="1"/>
    </row>
    <row r="8" spans="1:26" ht="21.75" customHeight="1" x14ac:dyDescent="0.2">
      <c r="A8" s="1"/>
      <c r="B8" s="273" t="s">
        <v>2</v>
      </c>
      <c r="C8" s="242"/>
      <c r="D8" s="242"/>
      <c r="E8" s="242"/>
      <c r="F8" s="242"/>
      <c r="G8" s="242"/>
      <c r="H8" s="243"/>
      <c r="I8" s="1"/>
      <c r="J8" s="1"/>
      <c r="K8" s="1"/>
      <c r="L8" s="1"/>
      <c r="M8" s="1"/>
      <c r="N8" s="1"/>
      <c r="O8" s="1"/>
      <c r="P8" s="1"/>
      <c r="Q8" s="1"/>
      <c r="R8" s="1"/>
      <c r="S8" s="1"/>
      <c r="T8" s="1"/>
      <c r="U8" s="1"/>
      <c r="V8" s="1"/>
      <c r="W8" s="1"/>
      <c r="X8" s="1"/>
      <c r="Y8" s="1"/>
      <c r="Z8" s="1"/>
    </row>
    <row r="9" spans="1:26" ht="42" customHeight="1" x14ac:dyDescent="0.2">
      <c r="A9" s="1"/>
      <c r="B9" s="249" t="s">
        <v>3</v>
      </c>
      <c r="C9" s="242"/>
      <c r="D9" s="242"/>
      <c r="E9" s="242"/>
      <c r="F9" s="242"/>
      <c r="G9" s="242"/>
      <c r="H9" s="243"/>
      <c r="I9" s="1"/>
      <c r="J9" s="1"/>
      <c r="K9" s="1"/>
      <c r="L9" s="1"/>
      <c r="M9" s="1"/>
      <c r="N9" s="1"/>
      <c r="O9" s="1"/>
      <c r="P9" s="1"/>
      <c r="Q9" s="1"/>
      <c r="R9" s="1"/>
      <c r="S9" s="1"/>
      <c r="T9" s="1"/>
      <c r="U9" s="1"/>
      <c r="V9" s="1"/>
      <c r="W9" s="1"/>
      <c r="X9" s="1"/>
      <c r="Y9" s="1"/>
      <c r="Z9" s="1"/>
    </row>
    <row r="10" spans="1:26" ht="43.5" customHeight="1" x14ac:dyDescent="0.2">
      <c r="A10" s="1"/>
      <c r="B10" s="272"/>
      <c r="C10" s="242"/>
      <c r="D10" s="242"/>
      <c r="E10" s="242"/>
      <c r="F10" s="242"/>
      <c r="G10" s="242"/>
      <c r="H10" s="243"/>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274" t="s">
        <v>4</v>
      </c>
      <c r="D12" s="275"/>
      <c r="E12" s="276" t="s">
        <v>5</v>
      </c>
      <c r="F12" s="277"/>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60" t="s">
        <v>6</v>
      </c>
      <c r="D13" s="261"/>
      <c r="E13" s="256" t="s">
        <v>7</v>
      </c>
      <c r="F13" s="257"/>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62" t="s">
        <v>8</v>
      </c>
      <c r="D14" s="263"/>
      <c r="E14" s="264" t="s">
        <v>9</v>
      </c>
      <c r="F14" s="259"/>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62" t="s">
        <v>10</v>
      </c>
      <c r="D15" s="263"/>
      <c r="E15" s="264" t="s">
        <v>11</v>
      </c>
      <c r="F15" s="259"/>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265" t="s">
        <v>12</v>
      </c>
      <c r="D16" s="9" t="s">
        <v>13</v>
      </c>
      <c r="E16" s="264" t="s">
        <v>14</v>
      </c>
      <c r="F16" s="259"/>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66"/>
      <c r="D17" s="10" t="s">
        <v>15</v>
      </c>
      <c r="E17" s="258" t="s">
        <v>16</v>
      </c>
      <c r="F17" s="259"/>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67"/>
      <c r="D18" s="10" t="s">
        <v>17</v>
      </c>
      <c r="E18" s="258" t="s">
        <v>18</v>
      </c>
      <c r="F18" s="259"/>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51" t="s">
        <v>19</v>
      </c>
      <c r="D19" s="252"/>
      <c r="E19" s="253" t="s">
        <v>20</v>
      </c>
      <c r="F19" s="254"/>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49" t="s">
        <v>21</v>
      </c>
      <c r="C21" s="242"/>
      <c r="D21" s="242"/>
      <c r="E21" s="242"/>
      <c r="F21" s="242"/>
      <c r="G21" s="242"/>
      <c r="H21" s="243"/>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55" t="s">
        <v>5</v>
      </c>
      <c r="E23" s="245"/>
      <c r="F23" s="255" t="s">
        <v>23</v>
      </c>
      <c r="G23" s="245"/>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44" t="s">
        <v>25</v>
      </c>
      <c r="E24" s="245"/>
      <c r="F24" s="244" t="s">
        <v>26</v>
      </c>
      <c r="G24" s="245"/>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44" t="s">
        <v>28</v>
      </c>
      <c r="E25" s="245"/>
      <c r="F25" s="244" t="s">
        <v>29</v>
      </c>
      <c r="G25" s="245"/>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44" t="s">
        <v>31</v>
      </c>
      <c r="E26" s="245"/>
      <c r="F26" s="244" t="s">
        <v>32</v>
      </c>
      <c r="G26" s="245"/>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44" t="s">
        <v>34</v>
      </c>
      <c r="E27" s="245"/>
      <c r="F27" s="244" t="s">
        <v>35</v>
      </c>
      <c r="G27" s="245"/>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46"/>
      <c r="D29" s="247"/>
      <c r="E29" s="248"/>
      <c r="F29" s="247"/>
      <c r="G29" s="247"/>
      <c r="H29" s="22"/>
      <c r="I29" s="1"/>
      <c r="J29" s="1"/>
      <c r="K29" s="1"/>
      <c r="L29" s="1"/>
      <c r="M29" s="1"/>
      <c r="N29" s="1"/>
      <c r="O29" s="1"/>
      <c r="P29" s="1"/>
      <c r="Q29" s="1"/>
      <c r="R29" s="1"/>
      <c r="S29" s="1"/>
      <c r="T29" s="1"/>
      <c r="U29" s="1"/>
      <c r="V29" s="1"/>
      <c r="W29" s="1"/>
      <c r="X29" s="1"/>
      <c r="Y29" s="1"/>
      <c r="Z29" s="1"/>
    </row>
    <row r="30" spans="1:26" ht="27.75" customHeight="1" x14ac:dyDescent="0.2">
      <c r="A30" s="1"/>
      <c r="B30" s="249" t="s">
        <v>36</v>
      </c>
      <c r="C30" s="242"/>
      <c r="D30" s="242"/>
      <c r="E30" s="242"/>
      <c r="F30" s="242"/>
      <c r="G30" s="242"/>
      <c r="H30" s="243"/>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50"/>
      <c r="F31" s="242"/>
      <c r="G31" s="1"/>
      <c r="H31" s="3"/>
      <c r="I31" s="1"/>
      <c r="J31" s="1"/>
      <c r="K31" s="1"/>
      <c r="L31" s="1"/>
      <c r="M31" s="1"/>
      <c r="N31" s="1"/>
      <c r="O31" s="1"/>
      <c r="P31" s="1"/>
      <c r="Q31" s="1"/>
      <c r="R31" s="1"/>
      <c r="S31" s="1"/>
      <c r="T31" s="1"/>
      <c r="U31" s="1"/>
      <c r="V31" s="1"/>
      <c r="W31" s="1"/>
      <c r="X31" s="1"/>
      <c r="Y31" s="1"/>
      <c r="Z31" s="1"/>
    </row>
    <row r="32" spans="1:26" ht="15.75" customHeight="1" x14ac:dyDescent="0.2">
      <c r="A32" s="1"/>
      <c r="B32" s="241" t="s">
        <v>37</v>
      </c>
      <c r="C32" s="242"/>
      <c r="D32" s="242"/>
      <c r="E32" s="242"/>
      <c r="F32" s="242"/>
      <c r="G32" s="242"/>
      <c r="H32" s="243"/>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216" t="s">
        <v>111</v>
      </c>
      <c r="B1" s="216" t="s">
        <v>720</v>
      </c>
      <c r="C1" s="217" t="s">
        <v>721</v>
      </c>
      <c r="D1" s="217" t="s">
        <v>722</v>
      </c>
      <c r="E1" s="217" t="s">
        <v>723</v>
      </c>
      <c r="F1" s="216" t="s">
        <v>161</v>
      </c>
      <c r="G1" s="218" t="s">
        <v>724</v>
      </c>
      <c r="H1" s="218" t="s">
        <v>725</v>
      </c>
      <c r="I1" s="218" t="s">
        <v>726</v>
      </c>
      <c r="J1" s="218" t="s">
        <v>80</v>
      </c>
      <c r="K1" s="218" t="s">
        <v>89</v>
      </c>
      <c r="L1" s="218" t="s">
        <v>727</v>
      </c>
      <c r="M1" s="219" t="s">
        <v>728</v>
      </c>
      <c r="N1" s="219"/>
    </row>
    <row r="2" spans="1:19" ht="12.75" customHeight="1" x14ac:dyDescent="0.2">
      <c r="A2" s="180" t="s">
        <v>729</v>
      </c>
      <c r="B2" s="180" t="str">
        <f t="shared" ref="B2:B42" si="0">+LEFT(A2,1)</f>
        <v>1</v>
      </c>
      <c r="C2" s="180"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80" t="s">
        <v>730</v>
      </c>
      <c r="E2" s="180" t="str">
        <f>+VLOOKUP(A2,'Ambiente de Control'!$B$21:$D$235,3,0)</f>
        <v>Dimensión Talento Humano
Política Integridad</v>
      </c>
      <c r="F2" s="180" t="str">
        <f>+VLOOKUP(A2,'Ambiente de Control'!$B$21:$K$235,10,0)</f>
        <v>Deficiencia de control (diseño o ejecución)</v>
      </c>
      <c r="G2" s="220">
        <f>+VLOOKUP(A2,'Ambiente de Control'!$B$21:$O$39,13)</f>
        <v>20.045870000000001</v>
      </c>
      <c r="H2" s="221">
        <f t="shared" ref="H2:H82" si="1">+_xlfn.RANK.EQ(G2,$G$2:$G$82,1)</f>
        <v>1</v>
      </c>
      <c r="I2" s="180" t="str">
        <f t="shared" ref="I2:I82" si="2">+IF(F2=$F$2,$P$4,IF(F2=$F$3,$P$2,$P$3))</f>
        <v>Cuando en el análisis de los requerimientos en los diferenes componentes del MECI se cuente con aspectos evaluados en nivel 1 (presente) y 1 (funcionando); 2 (presente) y 1 (funcionando).</v>
      </c>
      <c r="J2" s="180" t="s">
        <v>731</v>
      </c>
      <c r="K2" s="180">
        <f>+IF(ISBLANK(VLOOKUP(A2,'Ambiente de Control'!$B$24:$F$235,5,0)),"",VLOOKUP(A2,'Ambiente de Control'!$B$24:$F$235,5,0))</f>
        <v>2</v>
      </c>
      <c r="L2" s="180">
        <f>+IF(ISBLANK(VLOOKUP(A2,'Ambiente de Control'!$B$24:$K$235,9,0)),"",VLOOKUP(A2,'Ambiente de Control'!$B$24:$K$235,9,0))</f>
        <v>2</v>
      </c>
      <c r="M2" s="180">
        <f t="shared" ref="M2:M82" si="3">+IF(OR(AND(K2=1,L2=1),AND(ISBLANK(K2),ISBLANK(L2)),K2="",L2=""),0,IF(OR(AND(K2=1,L2=2),AND(K2=1,L2=3)),0.25,IF(OR(AND(K2=2,L2=2),AND(K2=3,L2=1),AND(K2=3,L2=2),AND(K2=2,L2=1)),0.5,IF(AND(K2=2,L2=3),0.75,1))))</f>
        <v>0.5</v>
      </c>
      <c r="N2" s="180">
        <f t="shared" ref="N2:N82" si="4">+AVERAGEIF($D$2:$D$82,D2,$M$2:$M$82)</f>
        <v>0.78125</v>
      </c>
      <c r="O2" s="222" t="s">
        <v>27</v>
      </c>
      <c r="P2" s="223" t="s">
        <v>732</v>
      </c>
      <c r="Q2" s="223"/>
      <c r="R2" s="180"/>
      <c r="S2" s="180"/>
    </row>
    <row r="3" spans="1:19" ht="12.75" customHeight="1" x14ac:dyDescent="0.2">
      <c r="A3" s="180" t="s">
        <v>733</v>
      </c>
      <c r="B3" s="180" t="str">
        <f t="shared" si="0"/>
        <v>1</v>
      </c>
      <c r="C3" s="180" t="str">
        <f>+MID(VLOOKUP(A3,'Ambiente de Control'!$B$21:$C$235,2,0),4,LEN(VLOOKUP(A3,'Ambiente de Control'!$B$21:$C$235,2,0))-4)</f>
        <v xml:space="preserve"> Mecanismos para el manejo de conflictos de interés.</v>
      </c>
      <c r="D3" s="180" t="s">
        <v>730</v>
      </c>
      <c r="E3" s="180" t="str">
        <f>+VLOOKUP(A3,'Ambiente de Control'!$B$21:$D$235,3,0)</f>
        <v>Dimensión Talento Humano
Política Integridad</v>
      </c>
      <c r="F3" s="180" t="str">
        <f>+VLOOKUP(A3,'Ambiente de Control'!$B$21:$K$235,10,0)</f>
        <v>Oportunidad de mejora</v>
      </c>
      <c r="G3" s="220">
        <f>+VLOOKUP(A3,'Ambiente de Control'!$B$21:$O$235,13,0)</f>
        <v>40.055689999999998</v>
      </c>
      <c r="H3" s="221">
        <f t="shared" si="1"/>
        <v>10</v>
      </c>
      <c r="I3" s="180" t="str">
        <f t="shared" si="2"/>
        <v>Cuando en el análisis de los requerimientos en los diferenes componentes del MECI se cuente con aspectos evaluados en nivel 2 (presente) y 3 (funcionando).</v>
      </c>
      <c r="J3" s="180" t="s">
        <v>731</v>
      </c>
      <c r="K3" s="180">
        <f>+IF(ISBLANK(VLOOKUP(A3,'Ambiente de Control'!$B$24:$F$235,5,0)),"",VLOOKUP(A3,'Ambiente de Control'!$B$24:$F$235,5,0))</f>
        <v>2</v>
      </c>
      <c r="L3" s="180">
        <f>+IF(ISBLANK(VLOOKUP(A3,'Ambiente de Control'!$B$24:$K$235,9,0)),"",VLOOKUP(A3,'Ambiente de Control'!$B$24:$K$235,9,0))</f>
        <v>3</v>
      </c>
      <c r="M3" s="180">
        <f t="shared" si="3"/>
        <v>0.75</v>
      </c>
      <c r="N3" s="180">
        <f t="shared" si="4"/>
        <v>0.78125</v>
      </c>
      <c r="O3" s="224" t="s">
        <v>30</v>
      </c>
      <c r="P3" s="223" t="s">
        <v>734</v>
      </c>
      <c r="Q3" s="223"/>
      <c r="R3" s="180" t="s">
        <v>735</v>
      </c>
      <c r="S3" s="180"/>
    </row>
    <row r="4" spans="1:19" ht="16.5" customHeight="1" x14ac:dyDescent="0.2">
      <c r="A4" s="180" t="s">
        <v>736</v>
      </c>
      <c r="B4" s="180" t="str">
        <f t="shared" si="0"/>
        <v>1</v>
      </c>
      <c r="C4" s="180"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80" t="s">
        <v>730</v>
      </c>
      <c r="E4" s="180" t="str">
        <f>+VLOOKUP(A4,'Ambiente de Control'!$B$21:$D$235,3,0)</f>
        <v>Dimensión Información y Comunicación
Política Transparencia y Acceso a la Información Pública
Política Gestión Documental</v>
      </c>
      <c r="F4" s="180" t="str">
        <f>+VLOOKUP(A4,'Ambiente de Control'!$B$21:$K$235,10,0)</f>
        <v>Deficiencia de control (diseño o ejecución)</v>
      </c>
      <c r="G4" s="225">
        <f>+VLOOKUP(A4,'Ambiente de Control'!$B$21:$O$235,13,0)</f>
        <v>20.066896</v>
      </c>
      <c r="H4" s="221">
        <f t="shared" si="1"/>
        <v>2</v>
      </c>
      <c r="I4" s="180" t="str">
        <f t="shared" si="2"/>
        <v>Cuando en el análisis de los requerimientos en los diferenes componentes del MECI se cuente con aspectos evaluados en nivel 1 (presente) y 1 (funcionando); 2 (presente) y 1 (funcionando).</v>
      </c>
      <c r="J4" s="180" t="s">
        <v>731</v>
      </c>
      <c r="K4" s="180">
        <f>+IF(ISBLANK(VLOOKUP(A4,'Ambiente de Control'!$B$24:$F$235,5,0)),"",VLOOKUP(A4,'Ambiente de Control'!$B$24:$F$235,5,0))</f>
        <v>2</v>
      </c>
      <c r="L4" s="180">
        <f>+IF(ISBLANK(VLOOKUP(A4,'Ambiente de Control'!$B$24:$K$235,9,0)),"",VLOOKUP(A4,'Ambiente de Control'!$B$24:$K$235,9,0))</f>
        <v>1</v>
      </c>
      <c r="M4" s="180">
        <f t="shared" si="3"/>
        <v>0.5</v>
      </c>
      <c r="N4" s="180">
        <f t="shared" si="4"/>
        <v>0.78125</v>
      </c>
      <c r="O4" s="224" t="s">
        <v>33</v>
      </c>
      <c r="P4" s="223" t="s">
        <v>737</v>
      </c>
      <c r="Q4" s="223"/>
      <c r="R4" s="180"/>
      <c r="S4" s="180"/>
    </row>
    <row r="5" spans="1:19" ht="12.75" customHeight="1" x14ac:dyDescent="0.2">
      <c r="A5" s="180" t="s">
        <v>738</v>
      </c>
      <c r="B5" s="180" t="str">
        <f t="shared" si="0"/>
        <v>1</v>
      </c>
      <c r="C5" s="180" t="str">
        <f>+MID(VLOOKUP(A5,'Ambiente de Control'!$B$21:$C$235,2,0),4,LEN(VLOOKUP(A5,'Ambiente de Control'!$B$21:$C$235,2,0))-4)</f>
        <v xml:space="preserve"> La evaluación de las acciones transversales de integridad, mediante el monitoreo permanente de los riesgos de corrupción.</v>
      </c>
      <c r="D5" s="180" t="s">
        <v>730</v>
      </c>
      <c r="E5" s="180" t="str">
        <f>+VLOOKUP(A5,'Ambiente de Control'!$B$21:$D$235,3,0)</f>
        <v>Dimension Talento Humano
Politica de Integridad</v>
      </c>
      <c r="F5" s="180" t="str">
        <f>+VLOOKUP(A5,'Ambiente de Control'!$B$21:$K$235,10,0)</f>
        <v>Deficiencia de control (diseño o ejecución)</v>
      </c>
      <c r="G5" s="226">
        <f>+VLOOKUP(A5,'Ambiente de Control'!$B$21:$O$235,13,0)</f>
        <v>20.06691</v>
      </c>
      <c r="H5" s="221">
        <f t="shared" si="1"/>
        <v>3</v>
      </c>
      <c r="I5" s="180" t="str">
        <f t="shared" si="2"/>
        <v>Cuando en el análisis de los requerimientos en los diferenes componentes del MECI se cuente con aspectos evaluados en nivel 1 (presente) y 1 (funcionando); 2 (presente) y 1 (funcionando).</v>
      </c>
      <c r="J5" s="180" t="s">
        <v>731</v>
      </c>
      <c r="K5" s="180">
        <f>+IF(ISBLANK(VLOOKUP(A5,'Ambiente de Control'!$B$24:$F$235,5,0)),"",VLOOKUP(A5,'Ambiente de Control'!$B$24:$F$235,5,0))</f>
        <v>3</v>
      </c>
      <c r="L5" s="180">
        <f>+IF(ISBLANK(VLOOKUP(A5,'Ambiente de Control'!$B$24:$K$235,9,0)),"",VLOOKUP(A5,'Ambiente de Control'!$B$24:$K$235,9,0))</f>
        <v>2</v>
      </c>
      <c r="M5" s="180">
        <f t="shared" si="3"/>
        <v>0.5</v>
      </c>
      <c r="N5" s="180">
        <f t="shared" si="4"/>
        <v>0.78125</v>
      </c>
      <c r="O5" s="180"/>
      <c r="P5" s="180"/>
    </row>
    <row r="6" spans="1:19" ht="12.75" customHeight="1" x14ac:dyDescent="0.2">
      <c r="A6" s="180" t="s">
        <v>739</v>
      </c>
      <c r="B6" s="180" t="str">
        <f t="shared" si="0"/>
        <v>1</v>
      </c>
      <c r="C6" s="180"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80" t="s">
        <v>730</v>
      </c>
      <c r="E6" s="180" t="str">
        <f>+VLOOKUP(A6,'Ambiente de Control'!$B$21:$D$235,3,0)</f>
        <v>Dimensión Direccionamiento Estratégico y Planeación
Plan Anticorrupción y de Atención al Ciudadano</v>
      </c>
      <c r="F6" s="180" t="str">
        <f>+VLOOKUP(A6,'Ambiente de Control'!$B$21:$K$235,10,0)</f>
        <v>Oportunidad de mejora</v>
      </c>
      <c r="G6" s="220">
        <f>+VLOOKUP(A6,'Ambiente de Control'!$B$21:$O$235,13,0)</f>
        <v>40.073568999999999</v>
      </c>
      <c r="H6" s="221">
        <f t="shared" si="1"/>
        <v>11</v>
      </c>
      <c r="I6" s="180" t="str">
        <f t="shared" si="2"/>
        <v>Cuando en el análisis de los requerimientos en los diferenes componentes del MECI se cuente con aspectos evaluados en nivel 2 (presente) y 3 (funcionando).</v>
      </c>
      <c r="J6" s="180" t="s">
        <v>731</v>
      </c>
      <c r="K6" s="180">
        <f>+IF(ISBLANK(VLOOKUP(A6,'Ambiente de Control'!$B$24:$F$235,5,0)),"",VLOOKUP(A6,'Ambiente de Control'!$B$24:$F$235,5,0))</f>
        <v>2</v>
      </c>
      <c r="L6" s="180">
        <f>+IF(ISBLANK(VLOOKUP(A6,'Ambiente de Control'!$B$24:$K$235,9,0)),"",VLOOKUP(A6,'Ambiente de Control'!$B$24:$K$235,9,0))</f>
        <v>3</v>
      </c>
      <c r="M6" s="180">
        <f t="shared" si="3"/>
        <v>0.75</v>
      </c>
      <c r="N6" s="180">
        <f t="shared" si="4"/>
        <v>0.78125</v>
      </c>
      <c r="O6" s="180"/>
      <c r="P6" s="180"/>
    </row>
    <row r="7" spans="1:19" ht="12.75" customHeight="1" x14ac:dyDescent="0.2">
      <c r="A7" s="180" t="s">
        <v>740</v>
      </c>
      <c r="B7" s="180" t="str">
        <f t="shared" si="0"/>
        <v>2</v>
      </c>
      <c r="C7" s="180"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80" t="s">
        <v>730</v>
      </c>
      <c r="E7" s="180" t="str">
        <f>+VLOOKUP(A7,'Ambiente de Control'!$B$21:$D$235,3,0)</f>
        <v>Dimension Control Interno
Politica de Control Interno</v>
      </c>
      <c r="F7" s="180" t="str">
        <f>+VLOOKUP(A7,'Ambiente de Control'!$B$21:$K$235,10,0)</f>
        <v>Deficiencia de control (diseño o ejecución)</v>
      </c>
      <c r="G7" s="220">
        <f>+VLOOKUP(A7,'Ambiente de Control'!$B$21:$O$235,13,0)</f>
        <v>20.088965300000002</v>
      </c>
      <c r="H7" s="221">
        <f t="shared" si="1"/>
        <v>4</v>
      </c>
      <c r="I7" s="180" t="str">
        <f t="shared" si="2"/>
        <v>Cuando en el análisis de los requerimientos en los diferenes componentes del MECI se cuente con aspectos evaluados en nivel 1 (presente) y 1 (funcionando); 2 (presente) y 1 (funcionando).</v>
      </c>
      <c r="J7" s="180" t="s">
        <v>741</v>
      </c>
      <c r="K7" s="180">
        <f>+IF(ISBLANK(VLOOKUP(A7,'Ambiente de Control'!$B$24:$F$235,5,0)),"",VLOOKUP(A7,'Ambiente de Control'!$B$24:$F$235,5,0))</f>
        <v>3</v>
      </c>
      <c r="L7" s="180">
        <f>+IF(ISBLANK(VLOOKUP(A7,'Ambiente de Control'!$B$24:$K$235,9,0)),"",VLOOKUP(A7,'Ambiente de Control'!$B$24:$K$235,9,0))</f>
        <v>2</v>
      </c>
      <c r="M7" s="180">
        <f t="shared" si="3"/>
        <v>0.5</v>
      </c>
      <c r="N7" s="180">
        <f t="shared" si="4"/>
        <v>0.78125</v>
      </c>
      <c r="O7" s="180"/>
      <c r="P7" s="180"/>
    </row>
    <row r="8" spans="1:19" ht="12.75" customHeight="1" x14ac:dyDescent="0.2">
      <c r="A8" s="180" t="s">
        <v>742</v>
      </c>
      <c r="B8" s="180" t="str">
        <f t="shared" si="0"/>
        <v>2</v>
      </c>
      <c r="C8" s="180" t="str">
        <f>+MID(VLOOKUP(A8,'Ambiente de Control'!$B$21:$C$235,2,0),4,LEN(VLOOKUP(A8,'Ambiente de Control'!$B$21:$C$235,2,0))-4)</f>
        <v xml:space="preserve"> Definición y documentación del Esquema de Líneas de Defens</v>
      </c>
      <c r="D8" s="180" t="s">
        <v>730</v>
      </c>
      <c r="E8" s="180" t="str">
        <f>+VLOOKUP(A8,'Ambiente de Control'!$B$21:$D$235,3,0)</f>
        <v>Dimension Control Interno
Politica de Control Interno
Lineas de defensa</v>
      </c>
      <c r="F8" s="180" t="str">
        <f>+VLOOKUP(A8,'Ambiente de Control'!$B$21:$K$235,10,0)</f>
        <v>Oportunidad de mejora</v>
      </c>
      <c r="G8" s="220">
        <f>+VLOOKUP(A8,'Ambiente de Control'!$B$21:$O$235,13,0)</f>
        <v>40.098965300000003</v>
      </c>
      <c r="H8" s="221">
        <f t="shared" si="1"/>
        <v>12</v>
      </c>
      <c r="I8" s="180" t="str">
        <f t="shared" si="2"/>
        <v>Cuando en el análisis de los requerimientos en los diferenes componentes del MECI se cuente con aspectos evaluados en nivel 2 (presente) y 3 (funcionando).</v>
      </c>
      <c r="J8" s="180" t="s">
        <v>741</v>
      </c>
      <c r="K8" s="180">
        <f>+IF(ISBLANK(VLOOKUP(A8,'Ambiente de Control'!$B$24:$F$235,5,0)),"",VLOOKUP(A8,'Ambiente de Control'!$B$24:$F$235,5,0))</f>
        <v>2</v>
      </c>
      <c r="L8" s="180">
        <f>+IF(ISBLANK(VLOOKUP(A8,'Ambiente de Control'!$B$24:$K$235,9,0)),"",VLOOKUP(A8,'Ambiente de Control'!$B$24:$K$235,9,0))</f>
        <v>3</v>
      </c>
      <c r="M8" s="180">
        <f t="shared" si="3"/>
        <v>0.75</v>
      </c>
      <c r="N8" s="180">
        <f t="shared" si="4"/>
        <v>0.78125</v>
      </c>
      <c r="O8" s="180"/>
      <c r="P8" s="180"/>
    </row>
    <row r="9" spans="1:19" ht="12.75" customHeight="1" x14ac:dyDescent="0.2">
      <c r="A9" s="180" t="s">
        <v>743</v>
      </c>
      <c r="B9" s="180" t="str">
        <f t="shared" si="0"/>
        <v>2</v>
      </c>
      <c r="C9" s="180" t="str">
        <f>+MID(VLOOKUP(A9,'Ambiente de Control'!$B$21:$C$235,2,0),4,LEN(VLOOKUP(A9,'Ambiente de Control'!$B$21:$C$235,2,0))-4)</f>
        <v xml:space="preserve"> Definición de líneas de reporte en temas clave para la toma de decisiones, atendiendo el Esquema de Líneas de Defens</v>
      </c>
      <c r="D9" s="180" t="s">
        <v>730</v>
      </c>
      <c r="E9" s="180" t="str">
        <f>+VLOOKUP(A9,'Ambiente de Control'!$B$21:$D$235,3,0)</f>
        <v>Dimension Control Interno
Politica de Control Interno
Linea de Defensa
Dimension de Informaciòn y Comunicaciòn</v>
      </c>
      <c r="F9" s="180" t="str">
        <f>+VLOOKUP(A9,'Ambiente de Control'!$B$21:$K$235,10,0)</f>
        <v>Mantenimiento del control</v>
      </c>
      <c r="G9" s="220">
        <f>+VLOOKUP(A9,'Ambiente de Control'!$B$21:$O$235,13,0)</f>
        <v>60.156979999999997</v>
      </c>
      <c r="H9" s="221">
        <f t="shared" si="1"/>
        <v>13</v>
      </c>
      <c r="I9" s="180" t="str">
        <f t="shared" si="2"/>
        <v>Cuando en el análisis de los requerimientos en los diferenes componentes del MECI se cuente con aspectos evaluados en nivel 2 (presente) y 2 (funcionando); 3 (presente) y 1 (funcionando); 3 (presente) y 2 (funcionando).</v>
      </c>
      <c r="J9" s="180" t="s">
        <v>741</v>
      </c>
      <c r="K9" s="180">
        <f>+IF(ISBLANK(VLOOKUP(A9,'Ambiente de Control'!$B$24:$F$235,5,0)),"",VLOOKUP(A9,'Ambiente de Control'!$B$24:$F$235,5,0))</f>
        <v>3</v>
      </c>
      <c r="L9" s="180">
        <f>+IF(ISBLANK(VLOOKUP(A9,'Ambiente de Control'!$B$24:$K$235,9,0)),"",VLOOKUP(A9,'Ambiente de Control'!$B$24:$K$235,9,0))</f>
        <v>3</v>
      </c>
      <c r="M9" s="180">
        <f t="shared" si="3"/>
        <v>1</v>
      </c>
      <c r="N9" s="180">
        <f t="shared" si="4"/>
        <v>0.78125</v>
      </c>
      <c r="O9" s="180"/>
      <c r="P9" s="180"/>
    </row>
    <row r="10" spans="1:19" ht="12.75" customHeight="1" x14ac:dyDescent="0.2">
      <c r="A10" s="180" t="s">
        <v>744</v>
      </c>
      <c r="B10" s="180" t="str">
        <f t="shared" si="0"/>
        <v>3</v>
      </c>
      <c r="C10" s="180"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80" t="s">
        <v>730</v>
      </c>
      <c r="E10" s="180" t="str">
        <f>+VLOOKUP(A10,'Ambiente de Control'!$B$21:$D$235,3,0)</f>
        <v>Dimension de Direccionamiento Estrategico y Planeaciòn
Politica de Planeaciòn Institucional 
Dimension Control Interno</v>
      </c>
      <c r="F10" s="180" t="str">
        <f>+VLOOKUP(A10,'Ambiente de Control'!$B$21:$K$235,10,0)</f>
        <v>Mantenimiento del control</v>
      </c>
      <c r="G10" s="220">
        <f>+VLOOKUP(A10,'Ambiente de Control'!$B$21:$O$235,13,0)</f>
        <v>60.289650000000002</v>
      </c>
      <c r="H10" s="221">
        <f t="shared" si="1"/>
        <v>14</v>
      </c>
      <c r="I10" s="180" t="str">
        <f t="shared" si="2"/>
        <v>Cuando en el análisis de los requerimientos en los diferenes componentes del MECI se cuente con aspectos evaluados en nivel 2 (presente) y 2 (funcionando); 3 (presente) y 1 (funcionando); 3 (presente) y 2 (funcionando).</v>
      </c>
      <c r="J10" s="180" t="s">
        <v>745</v>
      </c>
      <c r="K10" s="180">
        <f>+IF(ISBLANK(VLOOKUP(A10,'Ambiente de Control'!$B$24:$F$235,5,0)),"",VLOOKUP(A10,'Ambiente de Control'!$B$24:$F$235,5,0))</f>
        <v>3</v>
      </c>
      <c r="L10" s="180">
        <f>+IF(ISBLANK(VLOOKUP(A10,'Ambiente de Control'!$B$24:$K$235,9,0)),"",VLOOKUP(A10,'Ambiente de Control'!$B$24:$K$235,9,0))</f>
        <v>3</v>
      </c>
      <c r="M10" s="180">
        <f t="shared" si="3"/>
        <v>1</v>
      </c>
      <c r="N10" s="180">
        <f t="shared" si="4"/>
        <v>0.78125</v>
      </c>
      <c r="O10" s="180"/>
      <c r="P10" s="180"/>
    </row>
    <row r="11" spans="1:19" ht="12.75" customHeight="1" x14ac:dyDescent="0.2">
      <c r="A11" s="180" t="s">
        <v>746</v>
      </c>
      <c r="B11" s="180" t="str">
        <f t="shared" si="0"/>
        <v>3</v>
      </c>
      <c r="C11" s="180"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80" t="s">
        <v>730</v>
      </c>
      <c r="E11" s="180" t="str">
        <f>+VLOOKUP(A11,'Ambiente de Control'!$B$21:$D$235,3,0)</f>
        <v>Diimensiòn Evaluacion de Resultados 
Politica de Seguimiento y Evaluaciòn al Desemepeño Institucional
Dimension Control Interno
Lineas de defensa</v>
      </c>
      <c r="F11" s="180" t="str">
        <f>+VLOOKUP(A11,'Ambiente de Control'!$B$21:$K$235,10,0)</f>
        <v>Deficiencia de control (diseño o ejecución)</v>
      </c>
      <c r="G11" s="220">
        <f>+VLOOKUP(A11,'Ambiente de Control'!$B$21:$O$235,13,0)</f>
        <v>20.489650000000001</v>
      </c>
      <c r="H11" s="221">
        <f t="shared" si="1"/>
        <v>5</v>
      </c>
      <c r="I11" s="180" t="str">
        <f t="shared" si="2"/>
        <v>Cuando en el análisis de los requerimientos en los diferenes componentes del MECI se cuente con aspectos evaluados en nivel 1 (presente) y 1 (funcionando); 2 (presente) y 1 (funcionando).</v>
      </c>
      <c r="J11" s="180" t="s">
        <v>745</v>
      </c>
      <c r="K11" s="180">
        <f>+IF(ISBLANK(VLOOKUP(A11,'Ambiente de Control'!$B$24:$F$235,5,0)),"",VLOOKUP(A11,'Ambiente de Control'!$B$24:$F$235,5,0))</f>
        <v>3</v>
      </c>
      <c r="L11" s="180">
        <f>+IF(ISBLANK(VLOOKUP(A11,'Ambiente de Control'!$B$24:$K$235,9,0)),"",VLOOKUP(A11,'Ambiente de Control'!$B$24:$K$235,9,0))</f>
        <v>2</v>
      </c>
      <c r="M11" s="180">
        <f t="shared" si="3"/>
        <v>0.5</v>
      </c>
      <c r="N11" s="180">
        <f t="shared" si="4"/>
        <v>0.78125</v>
      </c>
      <c r="O11" s="180"/>
      <c r="P11" s="180"/>
    </row>
    <row r="12" spans="1:19" ht="12.75" customHeight="1" x14ac:dyDescent="0.2">
      <c r="A12" s="180" t="s">
        <v>747</v>
      </c>
      <c r="B12" s="180" t="str">
        <f t="shared" si="0"/>
        <v>3</v>
      </c>
      <c r="C12" s="180"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180" t="s">
        <v>730</v>
      </c>
      <c r="E12" s="180" t="str">
        <f>+VLOOKUP(A12,'Ambiente de Control'!$B$21:$D$235,3,0)</f>
        <v>Dimension Control Interno
Politica de Control Interno
Linea Estrategica</v>
      </c>
      <c r="F12" s="180" t="str">
        <f>+VLOOKUP(A12,'Ambiente de Control'!$B$21:$K$235,10,0)</f>
        <v>Mantenimiento del control</v>
      </c>
      <c r="G12" s="220">
        <f>+VLOOKUP(A12,'Ambiente de Control'!$B$21:$O$235,13,0)</f>
        <v>60.389653000000003</v>
      </c>
      <c r="H12" s="221">
        <f t="shared" si="1"/>
        <v>15</v>
      </c>
      <c r="I12" s="180" t="str">
        <f t="shared" si="2"/>
        <v>Cuando en el análisis de los requerimientos en los diferenes componentes del MECI se cuente con aspectos evaluados en nivel 2 (presente) y 2 (funcionando); 3 (presente) y 1 (funcionando); 3 (presente) y 2 (funcionando).</v>
      </c>
      <c r="J12" s="180" t="s">
        <v>745</v>
      </c>
      <c r="K12" s="180">
        <f>+IF(ISBLANK(VLOOKUP(A12,'Ambiente de Control'!$B$24:$F$235,5,0)),"",VLOOKUP(A12,'Ambiente de Control'!$B$24:$F$235,5,0))</f>
        <v>3</v>
      </c>
      <c r="L12" s="180">
        <f>+IF(ISBLANK(VLOOKUP(A12,'Ambiente de Control'!$B$24:$K$235,9,0)),"",VLOOKUP(A12,'Ambiente de Control'!$B$24:$K$235,9,0))</f>
        <v>3</v>
      </c>
      <c r="M12" s="180">
        <f t="shared" si="3"/>
        <v>1</v>
      </c>
      <c r="N12" s="180">
        <f t="shared" si="4"/>
        <v>0.78125</v>
      </c>
      <c r="O12" s="180"/>
      <c r="P12" s="180"/>
    </row>
    <row r="13" spans="1:19" ht="12.75" customHeight="1" x14ac:dyDescent="0.2">
      <c r="A13" s="180" t="s">
        <v>748</v>
      </c>
      <c r="B13" s="180" t="str">
        <f t="shared" si="0"/>
        <v>4</v>
      </c>
      <c r="C13" s="180" t="str">
        <f>+MID(VLOOKUP(A13,'Ambiente de Control'!$B$21:$C$235,2,0),4,LEN(VLOOKUP(A13,'Ambiente de Control'!$B$21:$C$235,2,0))-4)</f>
        <v xml:space="preserve"> Evaluación de la Planeación Estratégica del Talento Humano</v>
      </c>
      <c r="D13" s="180" t="s">
        <v>730</v>
      </c>
      <c r="E13" s="180" t="str">
        <f>+VLOOKUP(A13,'Ambiente de Control'!$B$21:$D$235,3,0)</f>
        <v>Dimension de Talento Humano
Politica Gestion Estrategica del Talento Humano
Dimension de Control Interno
Lineas de Defensa</v>
      </c>
      <c r="F13" s="180" t="str">
        <f>+VLOOKUP(A13,'Ambiente de Control'!$B$21:$K$235,10,0)</f>
        <v>Deficiencia de control (diseño o ejecución)</v>
      </c>
      <c r="G13" s="220">
        <f>+VLOOKUP(A13,'Ambiente de Control'!$B$21:$O$235,13,0)</f>
        <v>20.589649999999999</v>
      </c>
      <c r="H13" s="221">
        <f t="shared" si="1"/>
        <v>6</v>
      </c>
      <c r="I13" s="180" t="str">
        <f t="shared" si="2"/>
        <v>Cuando en el análisis de los requerimientos en los diferenes componentes del MECI se cuente con aspectos evaluados en nivel 1 (presente) y 1 (funcionando); 2 (presente) y 1 (funcionando).</v>
      </c>
      <c r="J13" s="180" t="s">
        <v>749</v>
      </c>
      <c r="K13" s="180">
        <f>+IF(ISBLANK(VLOOKUP(A13,'Ambiente de Control'!$B$24:$F$235,5,0)),"",VLOOKUP(A13,'Ambiente de Control'!$B$24:$F$235,5,0))</f>
        <v>2</v>
      </c>
      <c r="L13" s="180">
        <f>+IF(ISBLANK(VLOOKUP(A13,'Ambiente de Control'!$B$24:$K$235,9,0)),"",VLOOKUP(A13,'Ambiente de Control'!$B$24:$K$235,9,0))</f>
        <v>2</v>
      </c>
      <c r="M13" s="180">
        <f t="shared" si="3"/>
        <v>0.5</v>
      </c>
      <c r="N13" s="180">
        <f t="shared" si="4"/>
        <v>0.78125</v>
      </c>
      <c r="O13" s="180"/>
      <c r="P13" s="180"/>
    </row>
    <row r="14" spans="1:19" ht="12.75" customHeight="1" x14ac:dyDescent="0.2">
      <c r="A14" s="180" t="s">
        <v>750</v>
      </c>
      <c r="B14" s="180" t="str">
        <f t="shared" si="0"/>
        <v>4</v>
      </c>
      <c r="C14" s="180" t="str">
        <f>+MID(VLOOKUP(A14,'Ambiente de Control'!$B$21:$C$235,2,0),4,LEN(VLOOKUP(A14,'Ambiente de Control'!$B$21:$C$235,2,0))-4)</f>
        <v xml:space="preserve"> Evaluación de las actividades relacionadas con el Ingreso del personal</v>
      </c>
      <c r="D14" s="180" t="s">
        <v>730</v>
      </c>
      <c r="E14" s="180" t="str">
        <f>+VLOOKUP(A14,'Ambiente de Control'!$B$21:$D$235,3,0)</f>
        <v>Dimension de Talento Humano
Politica Gestion Estrategica del Talento Humano
Dimension de Control Interno
Lineas de Defensa</v>
      </c>
      <c r="F14" s="180" t="str">
        <f>+VLOOKUP(A14,'Ambiente de Control'!$B$21:$K$235,10,0)</f>
        <v>Mantenimiento del control</v>
      </c>
      <c r="G14" s="220">
        <f>+VLOOKUP(A14,'Ambiente de Control'!$B$21:$O$235,13,0)</f>
        <v>60.68965</v>
      </c>
      <c r="H14" s="221">
        <f t="shared" si="1"/>
        <v>16</v>
      </c>
      <c r="I14" s="180" t="str">
        <f t="shared" si="2"/>
        <v>Cuando en el análisis de los requerimientos en los diferenes componentes del MECI se cuente con aspectos evaluados en nivel 2 (presente) y 2 (funcionando); 3 (presente) y 1 (funcionando); 3 (presente) y 2 (funcionando).</v>
      </c>
      <c r="J14" s="180" t="s">
        <v>749</v>
      </c>
      <c r="K14" s="180">
        <f>+IF(ISBLANK(VLOOKUP(A14,'Ambiente de Control'!$B$24:$F$235,5,0)),"",VLOOKUP(A14,'Ambiente de Control'!$B$24:$F$235,5,0))</f>
        <v>3</v>
      </c>
      <c r="L14" s="180">
        <f>+IF(ISBLANK(VLOOKUP(A14,'Ambiente de Control'!$B$24:$K$235,9,0)),"",VLOOKUP(A14,'Ambiente de Control'!$B$24:$K$235,9,0))</f>
        <v>3</v>
      </c>
      <c r="M14" s="180">
        <f t="shared" si="3"/>
        <v>1</v>
      </c>
      <c r="N14" s="180">
        <f t="shared" si="4"/>
        <v>0.78125</v>
      </c>
      <c r="O14" s="180"/>
      <c r="P14" s="180"/>
    </row>
    <row r="15" spans="1:19" ht="12.75" customHeight="1" x14ac:dyDescent="0.2">
      <c r="A15" s="180" t="s">
        <v>751</v>
      </c>
      <c r="B15" s="180" t="str">
        <f t="shared" si="0"/>
        <v>4</v>
      </c>
      <c r="C15" s="180" t="str">
        <f>+MID(VLOOKUP(A15,'Ambiente de Control'!$B$21:$C$235,2,0),4,LEN(VLOOKUP(A15,'Ambiente de Control'!$B$21:$C$235,2,0))-4)</f>
        <v xml:space="preserve"> Evaluación de las actividades relacionadas con la permanencia del personal</v>
      </c>
      <c r="D15" s="180" t="s">
        <v>730</v>
      </c>
      <c r="E15" s="180" t="str">
        <f>+VLOOKUP(A15,'Ambiente de Control'!$B$21:$D$235,3,0)</f>
        <v>Dimension de Talento Humano
Politica Gestion Estrategica del Talento Humano
Dimension de Control Interno
Lineas de Defensa</v>
      </c>
      <c r="F15" s="180" t="str">
        <f>+VLOOKUP(A15,'Ambiente de Control'!$B$21:$K$235,10,0)</f>
        <v>Mantenimiento del control</v>
      </c>
      <c r="G15" s="220">
        <f>+VLOOKUP(A15,'Ambiente de Control'!$B$21:$O$235,13,0)</f>
        <v>60.789650000000002</v>
      </c>
      <c r="H15" s="221">
        <f t="shared" si="1"/>
        <v>17</v>
      </c>
      <c r="I15" s="180" t="str">
        <f t="shared" si="2"/>
        <v>Cuando en el análisis de los requerimientos en los diferenes componentes del MECI se cuente con aspectos evaluados en nivel 2 (presente) y 2 (funcionando); 3 (presente) y 1 (funcionando); 3 (presente) y 2 (funcionando).</v>
      </c>
      <c r="J15" s="180" t="s">
        <v>749</v>
      </c>
      <c r="K15" s="180">
        <f>+IF(ISBLANK(VLOOKUP(A15,'Ambiente de Control'!$B$24:$F$235,5,0)),"",VLOOKUP(A15,'Ambiente de Control'!$B$24:$F$235,5,0))</f>
        <v>3</v>
      </c>
      <c r="L15" s="180">
        <f>+IF(ISBLANK(VLOOKUP(A15,'Ambiente de Control'!$B$24:$K$235,9,0)),"",VLOOKUP(A15,'Ambiente de Control'!$B$24:$K$235,9,0))</f>
        <v>3</v>
      </c>
      <c r="M15" s="180">
        <f t="shared" si="3"/>
        <v>1</v>
      </c>
      <c r="N15" s="180">
        <f t="shared" si="4"/>
        <v>0.78125</v>
      </c>
      <c r="O15" s="180"/>
      <c r="P15" s="180"/>
    </row>
    <row r="16" spans="1:19" ht="12.75" customHeight="1" x14ac:dyDescent="0.2">
      <c r="A16" s="180" t="s">
        <v>752</v>
      </c>
      <c r="B16" s="180" t="str">
        <f t="shared" si="0"/>
        <v>4</v>
      </c>
      <c r="C16" s="180"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180" t="s">
        <v>730</v>
      </c>
      <c r="E16" s="180" t="str">
        <f>+VLOOKUP(A16,'Ambiente de Control'!$B$21:$D$235,3,0)</f>
        <v>Dimension de Talento Humano
Politica Gestion Estrategica del Talento Humano
Dimension de Control Interno
Lineas de Defensa</v>
      </c>
      <c r="F16" s="180" t="str">
        <f>+VLOOKUP(A16,'Ambiente de Control'!$B$21:$K$235,10,0)</f>
        <v>Mantenimiento del control</v>
      </c>
      <c r="G16" s="220">
        <f>+VLOOKUP(A16,'Ambiente de Control'!$B$21:$O$235,13,0)</f>
        <v>60.889650000000003</v>
      </c>
      <c r="H16" s="221">
        <f t="shared" si="1"/>
        <v>18</v>
      </c>
      <c r="I16" s="180" t="str">
        <f t="shared" si="2"/>
        <v>Cuando en el análisis de los requerimientos en los diferenes componentes del MECI se cuente con aspectos evaluados en nivel 2 (presente) y 2 (funcionando); 3 (presente) y 1 (funcionando); 3 (presente) y 2 (funcionando).</v>
      </c>
      <c r="J16" s="180" t="s">
        <v>749</v>
      </c>
      <c r="K16" s="180">
        <f>+IF(ISBLANK(VLOOKUP(A16,'Ambiente de Control'!$B$24:$F$235,5,0)),"",VLOOKUP(A16,'Ambiente de Control'!$B$24:$F$235,5,0))</f>
        <v>3</v>
      </c>
      <c r="L16" s="180">
        <f>+IF(ISBLANK(VLOOKUP(A16,'Ambiente de Control'!$B$24:$K$235,9,0)),"",VLOOKUP(A16,'Ambiente de Control'!$B$24:$K$235,9,0))</f>
        <v>3</v>
      </c>
      <c r="M16" s="180">
        <f t="shared" si="3"/>
        <v>1</v>
      </c>
      <c r="N16" s="180">
        <f t="shared" si="4"/>
        <v>0.78125</v>
      </c>
      <c r="O16" s="180"/>
      <c r="P16" s="180"/>
    </row>
    <row r="17" spans="1:16" ht="12.75" customHeight="1" x14ac:dyDescent="0.2">
      <c r="A17" s="180" t="s">
        <v>753</v>
      </c>
      <c r="B17" s="180" t="str">
        <f t="shared" si="0"/>
        <v>4</v>
      </c>
      <c r="C17" s="180" t="str">
        <f>+MID(VLOOKUP(A17,'Ambiente de Control'!$B$21:$C$235,2,0),4,LEN(VLOOKUP(A17,'Ambiente de Control'!$B$21:$C$235,2,0))-4)</f>
        <v xml:space="preserve"> Evaluación de las actividades relacionadas con el retiro del personal</v>
      </c>
      <c r="D17" s="180" t="s">
        <v>730</v>
      </c>
      <c r="E17" s="180" t="str">
        <f>+VLOOKUP(A17,'Ambiente de Control'!$B$21:$D$235,3,0)</f>
        <v>Dimension de Talento Humano
Politica Gestion Estrategica del Talento Humano
Dimension de Control Interno
Lineas de Defensa</v>
      </c>
      <c r="F17" s="180" t="str">
        <f>+VLOOKUP(A17,'Ambiente de Control'!$B$21:$K$235,10,0)</f>
        <v>Mantenimiento del control</v>
      </c>
      <c r="G17" s="225">
        <f>+VLOOKUP(A17,'Ambiente de Control'!$B$21:$O$235,13,0)</f>
        <v>60.989649999999997</v>
      </c>
      <c r="H17" s="221">
        <f t="shared" si="1"/>
        <v>19</v>
      </c>
      <c r="I17" s="180" t="str">
        <f t="shared" si="2"/>
        <v>Cuando en el análisis de los requerimientos en los diferenes componentes del MECI se cuente con aspectos evaluados en nivel 2 (presente) y 2 (funcionando); 3 (presente) y 1 (funcionando); 3 (presente) y 2 (funcionando).</v>
      </c>
      <c r="J17" s="180" t="s">
        <v>749</v>
      </c>
      <c r="K17" s="180">
        <f>+IF(ISBLANK(VLOOKUP(A17,'Ambiente de Control'!$B$24:$F$235,5,0)),"",VLOOKUP(A17,'Ambiente de Control'!$B$24:$F$235,5,0))</f>
        <v>3</v>
      </c>
      <c r="L17" s="180">
        <f>+IF(ISBLANK(VLOOKUP(A17,'Ambiente de Control'!$B$24:$K$235,9,0)),"",VLOOKUP(A17,'Ambiente de Control'!$B$24:$K$235,9,0))</f>
        <v>3</v>
      </c>
      <c r="M17" s="180">
        <f t="shared" si="3"/>
        <v>1</v>
      </c>
      <c r="N17" s="180">
        <f t="shared" si="4"/>
        <v>0.78125</v>
      </c>
      <c r="O17" s="180"/>
      <c r="P17" s="180"/>
    </row>
    <row r="18" spans="1:16" ht="12.75" customHeight="1" x14ac:dyDescent="0.2">
      <c r="A18" s="180" t="s">
        <v>754</v>
      </c>
      <c r="B18" s="180" t="str">
        <f t="shared" si="0"/>
        <v>4</v>
      </c>
      <c r="C18" s="180" t="str">
        <f>+MID(VLOOKUP(A18,'Ambiente de Control'!$B$21:$C$235,2,0),4,LEN(VLOOKUP(A18,'Ambiente de Control'!$B$21:$C$235,2,0))-4)</f>
        <v xml:space="preserve"> Evaluar el impacto del Plan Institucional de Capacitación - PI</v>
      </c>
      <c r="D18" s="180" t="s">
        <v>730</v>
      </c>
      <c r="E18" s="180" t="str">
        <f>+VLOOKUP(A18,'Ambiente de Control'!$B$21:$D$235,3,0)</f>
        <v>Dimension de Talento Humano
Politica Gestion Estrategica del Talento Humano
Dimension de Control Interno
Lineas de Defensa</v>
      </c>
      <c r="F18" s="180" t="str">
        <f>+VLOOKUP(A18,'Ambiente de Control'!$B$21:$K$235,10,0)</f>
        <v>Deficiencia de control (diseño o ejecución)</v>
      </c>
      <c r="G18" s="226">
        <f>+VLOOKUP(A18,'Ambiente de Control'!$B$21:$O$235,13,0)</f>
        <v>20.989652</v>
      </c>
      <c r="H18" s="221">
        <f t="shared" si="1"/>
        <v>7</v>
      </c>
      <c r="I18" s="180" t="str">
        <f t="shared" si="2"/>
        <v>Cuando en el análisis de los requerimientos en los diferenes componentes del MECI se cuente con aspectos evaluados en nivel 1 (presente) y 1 (funcionando); 2 (presente) y 1 (funcionando).</v>
      </c>
      <c r="J18" s="180" t="s">
        <v>749</v>
      </c>
      <c r="K18" s="180">
        <f>+IF(ISBLANK(VLOOKUP(A18,'Ambiente de Control'!$B$24:$F$235,5,0)),"",VLOOKUP(A18,'Ambiente de Control'!$B$24:$F$235,5,0))</f>
        <v>2</v>
      </c>
      <c r="L18" s="180">
        <f>+IF(ISBLANK(VLOOKUP(A18,'Ambiente de Control'!$B$24:$K$235,9,0)),"",VLOOKUP(A18,'Ambiente de Control'!$B$24:$K$235,9,0))</f>
        <v>1</v>
      </c>
      <c r="M18" s="180">
        <f t="shared" si="3"/>
        <v>0.5</v>
      </c>
      <c r="N18" s="180">
        <f t="shared" si="4"/>
        <v>0.78125</v>
      </c>
      <c r="O18" s="180"/>
      <c r="P18" s="180"/>
    </row>
    <row r="19" spans="1:16" ht="12.75" customHeight="1" x14ac:dyDescent="0.2">
      <c r="A19" s="180" t="s">
        <v>755</v>
      </c>
      <c r="B19" s="180" t="str">
        <f t="shared" si="0"/>
        <v>4</v>
      </c>
      <c r="C19" s="180" t="str">
        <f>+MID(VLOOKUP(A19,'Ambiente de Control'!$B$21:$C$235,2,0),4,LEN(VLOOKUP(A19,'Ambiente de Control'!$B$21:$C$235,2,0))-4)</f>
        <v xml:space="preserve"> Evaluación frente a los productos y servicios en los cuales participan los contratistas de apoyo</v>
      </c>
      <c r="D19" s="180" t="s">
        <v>730</v>
      </c>
      <c r="E19" s="180" t="str">
        <f>+VLOOKUP(A19,'Ambiente de Control'!$B$21:$D$235,3,0)</f>
        <v>Dimension de Talento Humano
Politica Gestion Estrategica del Talento Humano
Dimension de Control Interno
Lineas de Defensa</v>
      </c>
      <c r="F19" s="180" t="str">
        <f>+VLOOKUP(A19,'Ambiente de Control'!$B$21:$K$235,10,0)</f>
        <v>Mantenimiento del control</v>
      </c>
      <c r="G19" s="220">
        <f>+VLOOKUP(A19,'Ambiente de Control'!$B$21:$O$235,13,0)</f>
        <v>61.896230000000003</v>
      </c>
      <c r="H19" s="221">
        <f t="shared" si="1"/>
        <v>24</v>
      </c>
      <c r="I19" s="180" t="str">
        <f t="shared" si="2"/>
        <v>Cuando en el análisis de los requerimientos en los diferenes componentes del MECI se cuente con aspectos evaluados en nivel 2 (presente) y 2 (funcionando); 3 (presente) y 1 (funcionando); 3 (presente) y 2 (funcionando).</v>
      </c>
      <c r="J19" s="180" t="s">
        <v>749</v>
      </c>
      <c r="K19" s="180">
        <f>+IF(ISBLANK(VLOOKUP(A19,'Ambiente de Control'!$B$24:$F$235,5,0)),"",VLOOKUP(A19,'Ambiente de Control'!$B$24:$F$235,5,0))</f>
        <v>3</v>
      </c>
      <c r="L19" s="180">
        <f>+IF(ISBLANK(VLOOKUP(A19,'Ambiente de Control'!$B$24:$K$235,9,0)),"",VLOOKUP(A19,'Ambiente de Control'!$B$24:$K$235,9,0))</f>
        <v>3</v>
      </c>
      <c r="M19" s="180">
        <f t="shared" si="3"/>
        <v>1</v>
      </c>
      <c r="N19" s="180">
        <f t="shared" si="4"/>
        <v>0.78125</v>
      </c>
      <c r="O19" s="180"/>
      <c r="P19" s="180"/>
    </row>
    <row r="20" spans="1:16" ht="12.75" customHeight="1" x14ac:dyDescent="0.2">
      <c r="A20" s="180" t="s">
        <v>756</v>
      </c>
      <c r="B20" s="180" t="str">
        <f t="shared" si="0"/>
        <v>5</v>
      </c>
      <c r="C20" s="180"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80" t="s">
        <v>730</v>
      </c>
      <c r="E20" s="180" t="str">
        <f>+VLOOKUP(A20,'Ambiente de Control'!$B$21:$D$235,3,0)</f>
        <v>Dimension de Informaciòn y Comunicaciòn
Dimensiòn de Control Interno
Lineas de Defensa</v>
      </c>
      <c r="F20" s="180" t="str">
        <f>+VLOOKUP(A20,'Ambiente de Control'!$B$21:$K$235,10,0)</f>
        <v>Deficiencia de control (diseño o ejecución)</v>
      </c>
      <c r="G20" s="220">
        <f>+VLOOKUP(A20,'Ambiente de Control'!$B$21:$O$235,13,0)</f>
        <v>21.189599999999999</v>
      </c>
      <c r="H20" s="221">
        <f t="shared" si="1"/>
        <v>8</v>
      </c>
      <c r="I20" s="180" t="str">
        <f t="shared" si="2"/>
        <v>Cuando en el análisis de los requerimientos en los diferenes componentes del MECI se cuente con aspectos evaluados en nivel 1 (presente) y 1 (funcionando); 2 (presente) y 1 (funcionando).</v>
      </c>
      <c r="J20" s="180" t="s">
        <v>757</v>
      </c>
      <c r="K20" s="180">
        <f>+IF(ISBLANK(VLOOKUP(A20,'Ambiente de Control'!$B$24:$F$235,5,0)),"",VLOOKUP(A20,'Ambiente de Control'!$B$24:$F$235,5,0))</f>
        <v>3</v>
      </c>
      <c r="L20" s="180">
        <f>+IF(ISBLANK(VLOOKUP(A20,'Ambiente de Control'!$B$24:$K$235,9,0)),"",VLOOKUP(A20,'Ambiente de Control'!$B$24:$K$235,9,0))</f>
        <v>1</v>
      </c>
      <c r="M20" s="180">
        <f t="shared" si="3"/>
        <v>0.5</v>
      </c>
      <c r="N20" s="180">
        <f t="shared" si="4"/>
        <v>0.78125</v>
      </c>
      <c r="O20" s="180"/>
      <c r="P20" s="180"/>
    </row>
    <row r="21" spans="1:16" ht="12.75" customHeight="1" x14ac:dyDescent="0.2">
      <c r="A21" s="180" t="s">
        <v>758</v>
      </c>
      <c r="B21" s="180" t="str">
        <f t="shared" si="0"/>
        <v>5</v>
      </c>
      <c r="C21" s="180" t="str">
        <f>+MID(VLOOKUP(A21,'Ambiente de Control'!$B$21:$C$235,2,0),4,LEN(VLOOKUP(A21,'Ambiente de Control'!$B$21:$C$235,2,0))-4)</f>
        <v xml:space="preserve"> La Alta Dirección analiza la información asociada con la generación de reportes financieros</v>
      </c>
      <c r="D21" s="180" t="s">
        <v>730</v>
      </c>
      <c r="E21" s="180" t="str">
        <f>+VLOOKUP(A21,'Ambiente de Control'!$B$21:$D$235,3,0)</f>
        <v xml:space="preserve">
Dimensiòn de Control Interno
Linea de Estrategica</v>
      </c>
      <c r="F21" s="180" t="str">
        <f>+VLOOKUP(A21,'Ambiente de Control'!$B$21:$K$235,10,0)</f>
        <v>Mantenimiento del control</v>
      </c>
      <c r="G21" s="220">
        <f>+VLOOKUP(A21,'Ambiente de Control'!$B$21:$O$235,13,0)</f>
        <v>61.289650000000002</v>
      </c>
      <c r="H21" s="221">
        <f t="shared" si="1"/>
        <v>20</v>
      </c>
      <c r="I21" s="180" t="str">
        <f t="shared" si="2"/>
        <v>Cuando en el análisis de los requerimientos en los diferenes componentes del MECI se cuente con aspectos evaluados en nivel 2 (presente) y 2 (funcionando); 3 (presente) y 1 (funcionando); 3 (presente) y 2 (funcionando).</v>
      </c>
      <c r="J21" s="180" t="s">
        <v>757</v>
      </c>
      <c r="K21" s="180">
        <f>+IF(ISBLANK(VLOOKUP(A21,'Ambiente de Control'!$B$24:$F$235,5,0)),"",VLOOKUP(A21,'Ambiente de Control'!$B$24:$F$235,5,0))</f>
        <v>3</v>
      </c>
      <c r="L21" s="180">
        <f>+IF(ISBLANK(VLOOKUP(A21,'Ambiente de Control'!$B$24:$K$235,9,0)),"",VLOOKUP(A21,'Ambiente de Control'!$B$24:$K$235,9,0))</f>
        <v>3</v>
      </c>
      <c r="M21" s="180">
        <f t="shared" si="3"/>
        <v>1</v>
      </c>
      <c r="N21" s="180">
        <f t="shared" si="4"/>
        <v>0.78125</v>
      </c>
      <c r="O21" s="180"/>
      <c r="P21" s="180"/>
    </row>
    <row r="22" spans="1:16" ht="12.75" customHeight="1" x14ac:dyDescent="0.2">
      <c r="A22" s="180" t="s">
        <v>759</v>
      </c>
      <c r="B22" s="180" t="str">
        <f t="shared" si="0"/>
        <v>5</v>
      </c>
      <c r="C22" s="180"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80" t="s">
        <v>730</v>
      </c>
      <c r="E22" s="180" t="str">
        <f>+VLOOKUP(A22,'Ambiente de Control'!$B$21:$D$235,3,0)</f>
        <v>Dimensiòn de Control Interno
Lineas de Defensa</v>
      </c>
      <c r="F22" s="180" t="str">
        <f>+VLOOKUP(A22,'Ambiente de Control'!$B$21:$K$235,10,0)</f>
        <v>Mantenimiento del control</v>
      </c>
      <c r="G22" s="220">
        <f>+VLOOKUP(A22,'Ambiente de Control'!$B$21:$O$235,13,0)</f>
        <v>61.389629999999997</v>
      </c>
      <c r="H22" s="221">
        <f t="shared" si="1"/>
        <v>21</v>
      </c>
      <c r="I22" s="180" t="str">
        <f t="shared" si="2"/>
        <v>Cuando en el análisis de los requerimientos en los diferenes componentes del MECI se cuente con aspectos evaluados en nivel 2 (presente) y 2 (funcionando); 3 (presente) y 1 (funcionando); 3 (presente) y 2 (funcionando).</v>
      </c>
      <c r="J22" s="180" t="s">
        <v>757</v>
      </c>
      <c r="K22" s="180">
        <f>+IF(ISBLANK(VLOOKUP(A22,'Ambiente de Control'!$B$24:$F$235,5,0)),"",VLOOKUP(A22,'Ambiente de Control'!$B$24:$F$235,5,0))</f>
        <v>3</v>
      </c>
      <c r="L22" s="180">
        <f>+IF(ISBLANK(VLOOKUP(A22,'Ambiente de Control'!$B$24:$K$235,9,0)),"",VLOOKUP(A22,'Ambiente de Control'!$B$24:$K$235,9,0))</f>
        <v>3</v>
      </c>
      <c r="M22" s="180">
        <f t="shared" si="3"/>
        <v>1</v>
      </c>
      <c r="N22" s="180">
        <f t="shared" si="4"/>
        <v>0.78125</v>
      </c>
      <c r="O22" s="180"/>
      <c r="P22" s="180"/>
    </row>
    <row r="23" spans="1:16" ht="12.75" customHeight="1" x14ac:dyDescent="0.2">
      <c r="A23" s="180" t="s">
        <v>760</v>
      </c>
      <c r="B23" s="180" t="str">
        <f t="shared" si="0"/>
        <v>5</v>
      </c>
      <c r="C23" s="180"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80" t="s">
        <v>730</v>
      </c>
      <c r="E23" s="180" t="str">
        <f>+VLOOKUP(A23,'Ambiente de Control'!$B$21:$D$235,3,0)</f>
        <v>Dimension de Gestion con Valores para Resultado
Politica de Fortalecimiento Organizacional y Simplificaciòn de Procesos
Dimension Control Interno
Lineas de Defensa</v>
      </c>
      <c r="F23" s="180" t="str">
        <f>+VLOOKUP(A23,'Ambiente de Control'!$B$21:$K$235,10,0)</f>
        <v>Deficiencia de control (diseño o ejecución)</v>
      </c>
      <c r="G23" s="220">
        <f>+VLOOKUP(A23,'Ambiente de Control'!$B$21:$O$235,13,0)</f>
        <v>21.489629999999998</v>
      </c>
      <c r="H23" s="221">
        <f t="shared" si="1"/>
        <v>9</v>
      </c>
      <c r="I23" s="180" t="str">
        <f t="shared" si="2"/>
        <v>Cuando en el análisis de los requerimientos en los diferenes componentes del MECI se cuente con aspectos evaluados en nivel 1 (presente) y 1 (funcionando); 2 (presente) y 1 (funcionando).</v>
      </c>
      <c r="J23" s="180" t="s">
        <v>757</v>
      </c>
      <c r="K23" s="180">
        <f>+IF(ISBLANK(VLOOKUP(A23,'Ambiente de Control'!$B$24:$F$235,5,0)),"",VLOOKUP(A23,'Ambiente de Control'!$B$24:$F$235,5,0))</f>
        <v>2</v>
      </c>
      <c r="L23" s="180">
        <f>+IF(ISBLANK(VLOOKUP(A23,'Ambiente de Control'!$B$24:$K$235,9,0)),"",VLOOKUP(A23,'Ambiente de Control'!$B$24:$K$235,9,0))</f>
        <v>1</v>
      </c>
      <c r="M23" s="180">
        <f t="shared" si="3"/>
        <v>0.5</v>
      </c>
      <c r="N23" s="180">
        <f t="shared" si="4"/>
        <v>0.78125</v>
      </c>
      <c r="O23" s="180"/>
      <c r="P23" s="180"/>
    </row>
    <row r="24" spans="1:16" ht="12.75" customHeight="1" x14ac:dyDescent="0.2">
      <c r="A24" s="180" t="s">
        <v>761</v>
      </c>
      <c r="B24" s="180" t="str">
        <f t="shared" si="0"/>
        <v>5</v>
      </c>
      <c r="C24" s="180" t="str">
        <f>+MID(VLOOKUP(A24,'Ambiente de Control'!$B$21:$C$235,2,0),4,LEN(VLOOKUP(A24,'Ambiente de Control'!$B$21:$C$235,2,0))-4)</f>
        <v xml:space="preserve"> La entidad aprueba y hace seguimiento al Plan Anual de Auditoría presentado y ejecutado por parte de la Oficina de Control Interno</v>
      </c>
      <c r="D24" s="180" t="s">
        <v>730</v>
      </c>
      <c r="E24" s="180" t="str">
        <f>+VLOOKUP(A24,'Ambiente de Control'!$B$21:$D$235,3,0)</f>
        <v>Dimension Control Interno
Linea Estrategica</v>
      </c>
      <c r="F24" s="180" t="str">
        <f>+VLOOKUP(A24,'Ambiente de Control'!$B$21:$K$235,10,0)</f>
        <v>Mantenimiento del control</v>
      </c>
      <c r="G24" s="220">
        <f>+VLOOKUP(A24,'Ambiente de Control'!$B$21:$O$235,13,0)</f>
        <v>61.589649999999999</v>
      </c>
      <c r="H24" s="221">
        <f t="shared" si="1"/>
        <v>22</v>
      </c>
      <c r="I24" s="180" t="str">
        <f t="shared" si="2"/>
        <v>Cuando en el análisis de los requerimientos en los diferenes componentes del MECI se cuente con aspectos evaluados en nivel 2 (presente) y 2 (funcionando); 3 (presente) y 1 (funcionando); 3 (presente) y 2 (funcionando).</v>
      </c>
      <c r="J24" s="180" t="s">
        <v>757</v>
      </c>
      <c r="K24" s="180">
        <f>+IF(ISBLANK(VLOOKUP(A24,'Ambiente de Control'!$B$24:$F$235,5,0)),"",VLOOKUP(A24,'Ambiente de Control'!$B$24:$F$235,5,0))</f>
        <v>3</v>
      </c>
      <c r="L24" s="180">
        <f>+IF(ISBLANK(VLOOKUP(A24,'Ambiente de Control'!$B$24:$K$235,9,0)),"",VLOOKUP(A24,'Ambiente de Control'!$B$24:$K$235,9,0))</f>
        <v>3</v>
      </c>
      <c r="M24" s="180">
        <f t="shared" si="3"/>
        <v>1</v>
      </c>
      <c r="N24" s="180">
        <f t="shared" si="4"/>
        <v>0.78125</v>
      </c>
      <c r="O24" s="180"/>
      <c r="P24" s="180"/>
    </row>
    <row r="25" spans="1:16" ht="12.75" customHeight="1" x14ac:dyDescent="0.2">
      <c r="A25" s="180" t="s">
        <v>762</v>
      </c>
      <c r="B25" s="180" t="str">
        <f t="shared" si="0"/>
        <v>5</v>
      </c>
      <c r="C25" s="180" t="str">
        <f>+MID(VLOOKUP(A25,'Ambiente de Control'!$B$21:$C$235,2,0),4,LEN(VLOOKUP(A25,'Ambiente de Control'!$B$21:$C$235,2,0))-4)</f>
        <v xml:space="preserve"> La entidad analiza los informes presentados por la Oficina de Control Interno y evalúa su impacto en relación con la mejora institucional</v>
      </c>
      <c r="D25" s="180" t="s">
        <v>730</v>
      </c>
      <c r="E25" s="180" t="str">
        <f>+VLOOKUP(A25,'Ambiente de Control'!$B$21:$D$235,3,0)</f>
        <v>Dimension Control Interno
Linea Estrategica</v>
      </c>
      <c r="F25" s="180" t="str">
        <f>+VLOOKUP(A25,'Ambiente de Control'!$B$21:$K$235,10,0)</f>
        <v>Mantenimiento del control</v>
      </c>
      <c r="G25" s="220">
        <f>+VLOOKUP(A25,'Ambiente de Control'!$B$21:$O$235,13,0)</f>
        <v>61.689653</v>
      </c>
      <c r="H25" s="221">
        <f t="shared" si="1"/>
        <v>23</v>
      </c>
      <c r="I25" s="180" t="str">
        <f t="shared" si="2"/>
        <v>Cuando en el análisis de los requerimientos en los diferenes componentes del MECI se cuente con aspectos evaluados en nivel 2 (presente) y 2 (funcionando); 3 (presente) y 1 (funcionando); 3 (presente) y 2 (funcionando).</v>
      </c>
      <c r="J25" s="180" t="s">
        <v>757</v>
      </c>
      <c r="K25" s="180">
        <f>+IF(ISBLANK(VLOOKUP(A25,'Ambiente de Control'!$B$24:$F$235,5,0)),"",VLOOKUP(A25,'Ambiente de Control'!$B$24:$F$235,5,0))</f>
        <v>3</v>
      </c>
      <c r="L25" s="180">
        <f>+IF(ISBLANK(VLOOKUP(A25,'Ambiente de Control'!$B$24:$K$235,9,0)),"",VLOOKUP(A25,'Ambiente de Control'!$B$24:$K$235,9,0))</f>
        <v>3</v>
      </c>
      <c r="M25" s="180">
        <f t="shared" si="3"/>
        <v>1</v>
      </c>
      <c r="N25" s="180">
        <f t="shared" si="4"/>
        <v>0.78125</v>
      </c>
      <c r="O25" s="180"/>
      <c r="P25" s="180"/>
    </row>
    <row r="26" spans="1:16" ht="12.75" customHeight="1" x14ac:dyDescent="0.2">
      <c r="A26" s="180" t="s">
        <v>763</v>
      </c>
      <c r="B26" s="180" t="str">
        <f t="shared" si="0"/>
        <v>6</v>
      </c>
      <c r="C26" s="180"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80" t="s">
        <v>711</v>
      </c>
      <c r="E26" s="180" t="str">
        <f>+VLOOKUP(A26,'Evaluación de riesgos'!$B$13:$K$160,3,0)</f>
        <v>Dimension de Direccionamiento Estratetegico y Planeacion.
Politica de Planeacion Institucional</v>
      </c>
      <c r="F26" s="180" t="str">
        <f>+VLOOKUP(A26,'Evaluación de riesgos'!$B$13:$K$160,10,0)</f>
        <v>Mantenimiento del control</v>
      </c>
      <c r="G26" s="220">
        <f>+VLOOKUP(A26,'Evaluación de riesgos'!$B$13:$O$160,13,0)</f>
        <v>141.78960000000001</v>
      </c>
      <c r="H26" s="221">
        <f t="shared" si="1"/>
        <v>35</v>
      </c>
      <c r="I26" s="180" t="str">
        <f t="shared" si="2"/>
        <v>Cuando en el análisis de los requerimientos en los diferenes componentes del MECI se cuente con aspectos evaluados en nivel 2 (presente) y 2 (funcionando); 3 (presente) y 1 (funcionando); 3 (presente) y 2 (funcionando).</v>
      </c>
      <c r="J26" s="180" t="s">
        <v>764</v>
      </c>
      <c r="K26" s="180">
        <f>+IF(ISBLANK(VLOOKUP(A26,'Evaluación de riesgos'!$B$16:$F$160,5,0)),"",VLOOKUP(A26,'Evaluación de riesgos'!$B$16:$F$160,5,0))</f>
        <v>3</v>
      </c>
      <c r="L26" s="180">
        <f>+IF(ISBLANK(VLOOKUP(A26,'Evaluación de riesgos'!$B$16:$J$160,9,9)),"",VLOOKUP(A26,'Evaluación de riesgos'!$B$16:$J$160,9,9))</f>
        <v>3</v>
      </c>
      <c r="M26" s="180">
        <f t="shared" si="3"/>
        <v>1</v>
      </c>
      <c r="N26" s="180">
        <f t="shared" si="4"/>
        <v>0.76470588235294112</v>
      </c>
      <c r="O26" s="180"/>
      <c r="P26" s="180"/>
    </row>
    <row r="27" spans="1:16" ht="12.75" customHeight="1" x14ac:dyDescent="0.2">
      <c r="A27" s="180" t="s">
        <v>765</v>
      </c>
      <c r="B27" s="180" t="str">
        <f t="shared" si="0"/>
        <v>6</v>
      </c>
      <c r="C27" s="180"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80" t="s">
        <v>711</v>
      </c>
      <c r="E27" s="180" t="str">
        <f>+VLOOKUP(A27,'Evaluación de riesgos'!$B$13:$K$160,3,0)</f>
        <v>Dimension de Gestion con Valores para Resultado
Politica de Fortalecimiento Organizacional y Simplificaciòn de Procesos</v>
      </c>
      <c r="F27" s="180" t="str">
        <f>+VLOOKUP(A27,'Evaluación de riesgos'!$B$13:$K$160,10,0)</f>
        <v>Mantenimiento del control</v>
      </c>
      <c r="G27" s="220">
        <f>+VLOOKUP(A27,'Evaluación de riesgos'!$B$13:$O$160,13,0)</f>
        <v>141.8896</v>
      </c>
      <c r="H27" s="221">
        <f t="shared" si="1"/>
        <v>36</v>
      </c>
      <c r="I27" s="180" t="str">
        <f t="shared" si="2"/>
        <v>Cuando en el análisis de los requerimientos en los diferenes componentes del MECI se cuente con aspectos evaluados en nivel 2 (presente) y 2 (funcionando); 3 (presente) y 1 (funcionando); 3 (presente) y 2 (funcionando).</v>
      </c>
      <c r="J27" s="180" t="s">
        <v>764</v>
      </c>
      <c r="K27" s="180">
        <f>+IF(ISBLANK(VLOOKUP(A27,'Evaluación de riesgos'!$B$16:$F$160,5,0)),"",VLOOKUP(A27,'Evaluación de riesgos'!$B$16:$F$160,5,0))</f>
        <v>3</v>
      </c>
      <c r="L27" s="180">
        <f>+IF(ISBLANK(VLOOKUP(A27,'Evaluación de riesgos'!$B$16:$J$160,9,9)),"",VLOOKUP(A27,'Evaluación de riesgos'!$B$16:$J$160,9,9))</f>
        <v>3</v>
      </c>
      <c r="M27" s="180">
        <f t="shared" si="3"/>
        <v>1</v>
      </c>
      <c r="N27" s="180">
        <f t="shared" si="4"/>
        <v>0.76470588235294112</v>
      </c>
      <c r="O27" s="180"/>
      <c r="P27" s="180"/>
    </row>
    <row r="28" spans="1:16" ht="12.75" customHeight="1" x14ac:dyDescent="0.2">
      <c r="A28" s="180" t="s">
        <v>766</v>
      </c>
      <c r="B28" s="180" t="str">
        <f t="shared" si="0"/>
        <v>6</v>
      </c>
      <c r="C28" s="180"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80" t="s">
        <v>711</v>
      </c>
      <c r="E28" s="180" t="str">
        <f>+VLOOKUP(A28,'Evaluación de riesgos'!$B$13:$K$160,3,0)</f>
        <v>Dimension de Direccionamiento Estratetegico y Planeacion.
Politica de Planeacion Institucional
Dimension Control Interno
Linea Estrategica</v>
      </c>
      <c r="F28" s="180" t="str">
        <f>+VLOOKUP(A28,'Evaluación de riesgos'!$B$13:$K$160,10,0)</f>
        <v>Mantenimiento del control</v>
      </c>
      <c r="G28" s="220">
        <f>+VLOOKUP(A28,'Evaluación de riesgos'!$B$13:$O$160,13,0)</f>
        <v>141.97540000000001</v>
      </c>
      <c r="H28" s="221">
        <f t="shared" si="1"/>
        <v>37</v>
      </c>
      <c r="I28" s="180" t="str">
        <f t="shared" si="2"/>
        <v>Cuando en el análisis de los requerimientos en los diferenes componentes del MECI se cuente con aspectos evaluados en nivel 2 (presente) y 2 (funcionando); 3 (presente) y 1 (funcionando); 3 (presente) y 2 (funcionando).</v>
      </c>
      <c r="J28" s="180" t="s">
        <v>764</v>
      </c>
      <c r="K28" s="180">
        <f>+IF(ISBLANK(VLOOKUP(A28,'Evaluación de riesgos'!$B$16:$F$160,5,0)),"",VLOOKUP(A28,'Evaluación de riesgos'!$B$16:$F$160,5,0))</f>
        <v>3</v>
      </c>
      <c r="L28" s="180">
        <f>+IF(ISBLANK(VLOOKUP(A28,'Evaluación de riesgos'!$B$16:$J$160,9,9)),"",VLOOKUP(A28,'Evaluación de riesgos'!$B$16:$J$160,9,9))</f>
        <v>3</v>
      </c>
      <c r="M28" s="180">
        <f t="shared" si="3"/>
        <v>1</v>
      </c>
      <c r="N28" s="180">
        <f t="shared" si="4"/>
        <v>0.76470588235294112</v>
      </c>
      <c r="O28" s="180"/>
      <c r="P28" s="180"/>
    </row>
    <row r="29" spans="1:16" ht="12.75" customHeight="1" x14ac:dyDescent="0.2">
      <c r="A29" s="180" t="s">
        <v>767</v>
      </c>
      <c r="B29" s="180" t="str">
        <f t="shared" si="0"/>
        <v>7</v>
      </c>
      <c r="C29" s="180"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80" t="s">
        <v>711</v>
      </c>
      <c r="E29" s="180" t="str">
        <f>+VLOOKUP(A29,'Evaluación de riesgos'!$B$13:$K$160,3,0)</f>
        <v>Dimension de Direccionamiento Estratetegico y Planeacion.
Politica de Planeacion Institucional</v>
      </c>
      <c r="F29" s="180" t="str">
        <f>+VLOOKUP(A29,'Evaluación de riesgos'!$B$13:$K$160,10,0)</f>
        <v>Mantenimiento del control</v>
      </c>
      <c r="G29" s="220">
        <f>+VLOOKUP(A29,'Evaluación de riesgos'!$B$13:$O$160,13,0)</f>
        <v>142.08959999999999</v>
      </c>
      <c r="H29" s="221">
        <f t="shared" si="1"/>
        <v>38</v>
      </c>
      <c r="I29" s="180" t="str">
        <f t="shared" si="2"/>
        <v>Cuando en el análisis de los requerimientos en los diferenes componentes del MECI se cuente con aspectos evaluados en nivel 2 (presente) y 2 (funcionando); 3 (presente) y 1 (funcionando); 3 (presente) y 2 (funcionando).</v>
      </c>
      <c r="J29" s="180" t="s">
        <v>768</v>
      </c>
      <c r="K29" s="180">
        <f>+IF(ISBLANK(VLOOKUP(A29,'Evaluación de riesgos'!$B$16:$F$160,5,0)),"",VLOOKUP(A29,'Evaluación de riesgos'!$B$16:$F$160,5,0))</f>
        <v>3</v>
      </c>
      <c r="L29" s="180">
        <f>+IF(ISBLANK(VLOOKUP(A29,'Evaluación de riesgos'!$B$16:$J$160,9,9)),"",VLOOKUP(A29,'Evaluación de riesgos'!$B$16:$J$160,9,9))</f>
        <v>3</v>
      </c>
      <c r="M29" s="180">
        <f t="shared" si="3"/>
        <v>1</v>
      </c>
      <c r="N29" s="180">
        <f t="shared" si="4"/>
        <v>0.76470588235294112</v>
      </c>
      <c r="O29" s="180"/>
      <c r="P29" s="180"/>
    </row>
    <row r="30" spans="1:16" ht="12.75" customHeight="1" x14ac:dyDescent="0.2">
      <c r="A30" s="180" t="s">
        <v>769</v>
      </c>
      <c r="B30" s="180" t="str">
        <f t="shared" si="0"/>
        <v>7</v>
      </c>
      <c r="C30" s="180" t="str">
        <f>+MID(VLOOKUP(A30,'Evaluación de riesgos'!$B$13:$C$160,2,0),4,LEN(VLOOKUP(A30,'Evaluación de riesgos'!$B$13:$C$160,2,0))-4)</f>
        <v xml:space="preserve"> La Oficina de Planeación, Gerencia de Riesgos (donde existan), como 2a línea de defensa, consolidan información clave frente a la gestión del riesgo</v>
      </c>
      <c r="D30" s="180" t="s">
        <v>711</v>
      </c>
      <c r="E30" s="180" t="str">
        <f>+VLOOKUP(A30,'Evaluación de riesgos'!$B$13:$K$160,3,0)</f>
        <v>Dimension Control Interno 
Lineas de Defensa</v>
      </c>
      <c r="F30" s="180" t="str">
        <f>+VLOOKUP(A30,'Evaluación de riesgos'!$B$13:$K$160,10,0)</f>
        <v>Mantenimiento del control</v>
      </c>
      <c r="G30" s="220">
        <f>+VLOOKUP(A30,'Evaluación de riesgos'!$B$13:$O$160,13,0)</f>
        <v>142.1456</v>
      </c>
      <c r="H30" s="221">
        <f t="shared" si="1"/>
        <v>39</v>
      </c>
      <c r="I30" s="180" t="str">
        <f t="shared" si="2"/>
        <v>Cuando en el análisis de los requerimientos en los diferenes componentes del MECI se cuente con aspectos evaluados en nivel 2 (presente) y 2 (funcionando); 3 (presente) y 1 (funcionando); 3 (presente) y 2 (funcionando).</v>
      </c>
      <c r="J30" s="180" t="s">
        <v>768</v>
      </c>
      <c r="K30" s="180">
        <f>+IF(ISBLANK(VLOOKUP(A30,'Evaluación de riesgos'!$B$16:$F$160,5,0)),"",VLOOKUP(A30,'Evaluación de riesgos'!$B$16:$F$160,5,0))</f>
        <v>3</v>
      </c>
      <c r="L30" s="180">
        <f>+IF(ISBLANK(VLOOKUP(A30,'Evaluación de riesgos'!$B$16:$J$160,9,9)),"",VLOOKUP(A30,'Evaluación de riesgos'!$B$16:$J$160,9,9))</f>
        <v>3</v>
      </c>
      <c r="M30" s="180">
        <f t="shared" si="3"/>
        <v>1</v>
      </c>
      <c r="N30" s="180">
        <f t="shared" si="4"/>
        <v>0.76470588235294112</v>
      </c>
      <c r="O30" s="180"/>
      <c r="P30" s="180"/>
    </row>
    <row r="31" spans="1:16" ht="12.75" customHeight="1" x14ac:dyDescent="0.2">
      <c r="A31" s="180" t="s">
        <v>770</v>
      </c>
      <c r="B31" s="180" t="str">
        <f t="shared" si="0"/>
        <v>7</v>
      </c>
      <c r="C31" s="180"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80" t="s">
        <v>711</v>
      </c>
      <c r="E31" s="180" t="str">
        <f>+VLOOKUP(A31,'Evaluación de riesgos'!$B$13:$K$160,3,0)</f>
        <v>Dimension Control Interno 
Lineas de Defensa</v>
      </c>
      <c r="F31" s="180" t="str">
        <f>+VLOOKUP(A31,'Evaluación de riesgos'!$B$13:$K$160,10,0)</f>
        <v>Deficiencia de control (diseño o ejecución)</v>
      </c>
      <c r="G31" s="220">
        <f>+VLOOKUP(A31,'Evaluación de riesgos'!$B$13:$O$160,13,0)</f>
        <v>102.23650000000001</v>
      </c>
      <c r="H31" s="221">
        <f t="shared" si="1"/>
        <v>25</v>
      </c>
      <c r="I31" s="180" t="str">
        <f t="shared" si="2"/>
        <v>Cuando en el análisis de los requerimientos en los diferenes componentes del MECI se cuente con aspectos evaluados en nivel 1 (presente) y 1 (funcionando); 2 (presente) y 1 (funcionando).</v>
      </c>
      <c r="J31" s="180" t="s">
        <v>768</v>
      </c>
      <c r="K31" s="180">
        <f>+IF(ISBLANK(VLOOKUP(A31,'Evaluación de riesgos'!$B$16:$F$160,5,0)),"",VLOOKUP(A31,'Evaluación de riesgos'!$B$16:$F$160,5,0))</f>
        <v>3</v>
      </c>
      <c r="L31" s="180">
        <f>+IF(ISBLANK(VLOOKUP(A31,'Evaluación de riesgos'!$B$16:$J$160,9,9)),"",VLOOKUP(A31,'Evaluación de riesgos'!$B$16:$J$160,9,9))</f>
        <v>2</v>
      </c>
      <c r="M31" s="180">
        <f t="shared" si="3"/>
        <v>0.5</v>
      </c>
      <c r="N31" s="180">
        <f t="shared" si="4"/>
        <v>0.76470588235294112</v>
      </c>
      <c r="O31" s="180"/>
      <c r="P31" s="180"/>
    </row>
    <row r="32" spans="1:16" ht="12.75" customHeight="1" x14ac:dyDescent="0.2">
      <c r="A32" s="180" t="s">
        <v>771</v>
      </c>
      <c r="B32" s="180" t="str">
        <f t="shared" si="0"/>
        <v>7</v>
      </c>
      <c r="C32" s="180"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80" t="s">
        <v>711</v>
      </c>
      <c r="E32" s="180" t="str">
        <f>+VLOOKUP(A32,'Evaluación de riesgos'!$B$13:$K$160,3,0)</f>
        <v>Dimension de Direccionamiento Estratetegico y Planeacion.
Politica de Planeacion Institucional
Dimension Control Interno 
Lineas de Defensa</v>
      </c>
      <c r="F32" s="180" t="str">
        <f>+VLOOKUP(A32,'Evaluación de riesgos'!$B$13:$K$160,10,0)</f>
        <v>Deficiencia de control (diseño o ejecución)</v>
      </c>
      <c r="G32" s="220">
        <f>+VLOOKUP(A32,'Evaluación de riesgos'!$B$13:$O$160,13,0)</f>
        <v>102.3896</v>
      </c>
      <c r="H32" s="221">
        <f t="shared" si="1"/>
        <v>26</v>
      </c>
      <c r="I32" s="180" t="str">
        <f t="shared" si="2"/>
        <v>Cuando en el análisis de los requerimientos en los diferenes componentes del MECI se cuente con aspectos evaluados en nivel 1 (presente) y 1 (funcionando); 2 (presente) y 1 (funcionando).</v>
      </c>
      <c r="J32" s="180" t="s">
        <v>768</v>
      </c>
      <c r="K32" s="180">
        <f>+IF(ISBLANK(VLOOKUP(A32,'Evaluación de riesgos'!$B$16:$F$160,5,0)),"",VLOOKUP(A32,'Evaluación de riesgos'!$B$16:$F$160,5,0))</f>
        <v>3</v>
      </c>
      <c r="L32" s="180">
        <f>+IF(ISBLANK(VLOOKUP(A32,'Evaluación de riesgos'!$B$16:$J$160,9,9)),"",VLOOKUP(A32,'Evaluación de riesgos'!$B$16:$J$160,9,9))</f>
        <v>2</v>
      </c>
      <c r="M32" s="180">
        <f t="shared" si="3"/>
        <v>0.5</v>
      </c>
      <c r="N32" s="180">
        <f t="shared" si="4"/>
        <v>0.76470588235294112</v>
      </c>
      <c r="O32" s="180"/>
      <c r="P32" s="180"/>
    </row>
    <row r="33" spans="1:16" ht="12.75" customHeight="1" x14ac:dyDescent="0.2">
      <c r="A33" s="180" t="s">
        <v>772</v>
      </c>
      <c r="B33" s="180" t="str">
        <f t="shared" si="0"/>
        <v>7</v>
      </c>
      <c r="C33" s="180" t="str">
        <f>+MID(VLOOKUP(A33,'Evaluación de riesgos'!$B$13:$C$160,2,0),4,LEN(VLOOKUP(A33,'Evaluación de riesgos'!$B$13:$C$160,2,0))-4)</f>
        <v xml:space="preserve"> Se llevan a cabo seguimientos a las acciones definidas para resolver materializaciones de riesgo detectadas</v>
      </c>
      <c r="D33" s="180" t="s">
        <v>711</v>
      </c>
      <c r="E33" s="180" t="str">
        <f>+VLOOKUP(A33,'Evaluación de riesgos'!$B$13:$K$160,3,0)</f>
        <v>Dimension de Evaluacion de Resultados 
Politica de Seguimiento y evaluacion al Desempeño Institucional.
Dimension Control Interno 
Lineas de Defensa</v>
      </c>
      <c r="F33" s="180" t="str">
        <f>+VLOOKUP(A33,'Evaluación de riesgos'!$B$13:$K$160,10,0)</f>
        <v>Deficiencia de control (diseño o ejecución)</v>
      </c>
      <c r="G33" s="220">
        <f>+VLOOKUP(A33,'Evaluación de riesgos'!$B$13:$O$160,13,0)</f>
        <v>102.4563</v>
      </c>
      <c r="H33" s="221">
        <f t="shared" si="1"/>
        <v>27</v>
      </c>
      <c r="I33" s="180" t="str">
        <f t="shared" si="2"/>
        <v>Cuando en el análisis de los requerimientos en los diferenes componentes del MECI se cuente con aspectos evaluados en nivel 1 (presente) y 1 (funcionando); 2 (presente) y 1 (funcionando).</v>
      </c>
      <c r="J33" s="180" t="s">
        <v>768</v>
      </c>
      <c r="K33" s="180">
        <f>+IF(ISBLANK(VLOOKUP(A33,'Evaluación de riesgos'!$B$16:$F$160,5,0)),"",VLOOKUP(A33,'Evaluación de riesgos'!$B$16:$F$160,5,0))</f>
        <v>2</v>
      </c>
      <c r="L33" s="180">
        <f>+IF(ISBLANK(VLOOKUP(A33,'Evaluación de riesgos'!$B$16:$J$160,9,9)),"",VLOOKUP(A33,'Evaluación de riesgos'!$B$16:$J$160,9,9))</f>
        <v>2</v>
      </c>
      <c r="M33" s="180">
        <f t="shared" si="3"/>
        <v>0.5</v>
      </c>
      <c r="N33" s="180">
        <f t="shared" si="4"/>
        <v>0.76470588235294112</v>
      </c>
      <c r="O33" s="180"/>
      <c r="P33" s="180"/>
    </row>
    <row r="34" spans="1:16" ht="12.75" customHeight="1" x14ac:dyDescent="0.2">
      <c r="A34" s="180" t="s">
        <v>773</v>
      </c>
      <c r="B34" s="180" t="str">
        <f t="shared" si="0"/>
        <v>8</v>
      </c>
      <c r="C34" s="180"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80" t="s">
        <v>711</v>
      </c>
      <c r="E34" s="180" t="str">
        <f>+VLOOKUP(A34,'Evaluación de riesgos'!$B$13:$K$160,3,0)</f>
        <v>Dimension de Direccionamiento Estratetegico y Planeacion.
Politica de Planeacion Institucional</v>
      </c>
      <c r="F34" s="180" t="str">
        <f>+VLOOKUP(A34,'Evaluación de riesgos'!$B$13:$K$160,10,0)</f>
        <v>Mantenimiento del control</v>
      </c>
      <c r="G34" s="220">
        <f>+VLOOKUP(A34,'Evaluación de riesgos'!$B$13:$O$160,13,0)</f>
        <v>142.54579999999999</v>
      </c>
      <c r="H34" s="221">
        <f t="shared" si="1"/>
        <v>40</v>
      </c>
      <c r="I34" s="180" t="str">
        <f t="shared" si="2"/>
        <v>Cuando en el análisis de los requerimientos en los diferenes componentes del MECI se cuente con aspectos evaluados en nivel 2 (presente) y 2 (funcionando); 3 (presente) y 1 (funcionando); 3 (presente) y 2 (funcionando).</v>
      </c>
      <c r="J34" s="180" t="s">
        <v>774</v>
      </c>
      <c r="K34" s="180">
        <f>+IF(ISBLANK(VLOOKUP(A34,'Evaluación de riesgos'!$B$16:$F$160,5,0)),"",VLOOKUP(A34,'Evaluación de riesgos'!$B$16:$F$160,5,0))</f>
        <v>3</v>
      </c>
      <c r="L34" s="180">
        <f>+IF(ISBLANK(VLOOKUP(A34,'Evaluación de riesgos'!$B$16:$J$160,9,9)),"",VLOOKUP(A34,'Evaluación de riesgos'!$B$16:$J$160,9,9))</f>
        <v>3</v>
      </c>
      <c r="M34" s="180">
        <f t="shared" si="3"/>
        <v>1</v>
      </c>
      <c r="N34" s="180">
        <f t="shared" si="4"/>
        <v>0.76470588235294112</v>
      </c>
      <c r="O34" s="180"/>
      <c r="P34" s="180"/>
    </row>
    <row r="35" spans="1:16" ht="12.75" customHeight="1" x14ac:dyDescent="0.2">
      <c r="A35" s="180" t="s">
        <v>775</v>
      </c>
      <c r="B35" s="180" t="str">
        <f t="shared" si="0"/>
        <v>8</v>
      </c>
      <c r="C35" s="180" t="str">
        <f>+MID(VLOOKUP(A35,'Evaluación de riesgos'!$B$13:$C$160,2,0),4,LEN(VLOOKUP(A35,'Evaluación de riesgos'!$B$13:$C$160,2,0))-4)</f>
        <v xml:space="preserve"> La Alta Dirección monitorea los riesgos de corrupción con la periodicidad establecida en la Política de Administración del Riesgo</v>
      </c>
      <c r="D35" s="180" t="s">
        <v>711</v>
      </c>
      <c r="E35" s="180" t="str">
        <f>+VLOOKUP(A35,'Evaluación de riesgos'!$B$13:$K$160,3,0)</f>
        <v>Dimension de Control Interno
Linea Estrategica</v>
      </c>
      <c r="F35" s="180" t="str">
        <f>+VLOOKUP(A35,'Evaluación de riesgos'!$B$13:$K$160,10,0)</f>
        <v>Deficiencia de control (diseño o ejecución)</v>
      </c>
      <c r="G35" s="220">
        <f>+VLOOKUP(A35,'Evaluación de riesgos'!$B$13:$O$160,13,0)</f>
        <v>102.63209999999999</v>
      </c>
      <c r="H35" s="221">
        <f t="shared" si="1"/>
        <v>28</v>
      </c>
      <c r="I35" s="180" t="str">
        <f t="shared" si="2"/>
        <v>Cuando en el análisis de los requerimientos en los diferenes componentes del MECI se cuente con aspectos evaluados en nivel 1 (presente) y 1 (funcionando); 2 (presente) y 1 (funcionando).</v>
      </c>
      <c r="J35" s="180" t="s">
        <v>774</v>
      </c>
      <c r="K35" s="180">
        <f>+IF(ISBLANK(VLOOKUP(A35,'Evaluación de riesgos'!$B$16:$F$160,5,0)),"",VLOOKUP(A35,'Evaluación de riesgos'!$B$16:$F$160,5,0))</f>
        <v>2</v>
      </c>
      <c r="L35" s="180">
        <f>+IF(ISBLANK(VLOOKUP(A35,'Evaluación de riesgos'!$B$16:$J$160,9,9)),"",VLOOKUP(A35,'Evaluación de riesgos'!$B$16:$J$160,9,9))</f>
        <v>2</v>
      </c>
      <c r="M35" s="180">
        <f t="shared" si="3"/>
        <v>0.5</v>
      </c>
      <c r="N35" s="180">
        <f t="shared" si="4"/>
        <v>0.76470588235294112</v>
      </c>
      <c r="O35" s="180"/>
      <c r="P35" s="180"/>
    </row>
    <row r="36" spans="1:16" ht="12.75" customHeight="1" x14ac:dyDescent="0.2">
      <c r="A36" s="180" t="s">
        <v>776</v>
      </c>
      <c r="B36" s="180" t="str">
        <f t="shared" si="0"/>
        <v>8</v>
      </c>
      <c r="C36" s="180"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80" t="s">
        <v>711</v>
      </c>
      <c r="E36" s="180" t="str">
        <f>+VLOOKUP(A36,'Evaluación de riesgos'!$B$13:$K$160,3,0)</f>
        <v>Dimension de Contro Interno
Lineas de Defensa</v>
      </c>
      <c r="F36" s="180" t="str">
        <f>+VLOOKUP(A36,'Evaluación de riesgos'!$B$13:$K$160,10,0)</f>
        <v>Oportunidad de mejora</v>
      </c>
      <c r="G36" s="220">
        <f>+VLOOKUP(A36,'Evaluación de riesgos'!$B$13:$O$160,13,0)</f>
        <v>122.7456</v>
      </c>
      <c r="H36" s="221">
        <f t="shared" si="1"/>
        <v>31</v>
      </c>
      <c r="I36" s="180" t="str">
        <f t="shared" si="2"/>
        <v>Cuando en el análisis de los requerimientos en los diferenes componentes del MECI se cuente con aspectos evaluados en nivel 2 (presente) y 3 (funcionando).</v>
      </c>
      <c r="J36" s="180" t="s">
        <v>774</v>
      </c>
      <c r="K36" s="180">
        <f>+IF(ISBLANK(VLOOKUP(A36,'Evaluación de riesgos'!$B$16:$F$160,5,0)),"",VLOOKUP(A36,'Evaluación de riesgos'!$B$16:$F$160,5,0))</f>
        <v>2</v>
      </c>
      <c r="L36" s="180">
        <f>+IF(ISBLANK(VLOOKUP(A36,'Evaluación de riesgos'!$B$16:$J$160,9,9)),"",VLOOKUP(A36,'Evaluación de riesgos'!$B$16:$J$160,9,9))</f>
        <v>3</v>
      </c>
      <c r="M36" s="180">
        <f t="shared" si="3"/>
        <v>0.75</v>
      </c>
      <c r="N36" s="180">
        <f t="shared" si="4"/>
        <v>0.76470588235294112</v>
      </c>
      <c r="O36" s="180"/>
      <c r="P36" s="180"/>
    </row>
    <row r="37" spans="1:16" ht="12.75" customHeight="1" x14ac:dyDescent="0.2">
      <c r="A37" s="180" t="s">
        <v>777</v>
      </c>
      <c r="B37" s="180" t="str">
        <f t="shared" si="0"/>
        <v>8</v>
      </c>
      <c r="C37" s="180" t="str">
        <f>+MID(VLOOKUP(A37,'Evaluación de riesgos'!$B$13:$C$160,2,0),4,LEN(VLOOKUP(A37,'Evaluación de riesgos'!$B$13:$C$160,2,0))-4)</f>
        <v xml:space="preserve"> La Alta Dirección evalúa fallas en los controles (diseño y ejecución) para definir cursos de acción apropiados para su mejora</v>
      </c>
      <c r="D37" s="180" t="s">
        <v>711</v>
      </c>
      <c r="E37" s="180" t="str">
        <f>+VLOOKUP(A37,'Evaluación de riesgos'!$B$13:$K$160,3,0)</f>
        <v>Dimension de Control Interno
Linea Estrategica</v>
      </c>
      <c r="F37" s="180" t="str">
        <f>+VLOOKUP(A37,'Evaluación de riesgos'!$B$13:$K$160,10,0)</f>
        <v>Deficiencia de control (diseño o ejecución)</v>
      </c>
      <c r="G37" s="220">
        <f>+VLOOKUP(A37,'Evaluación de riesgos'!$B$13:$O$160,13,0)</f>
        <v>102.8745</v>
      </c>
      <c r="H37" s="221">
        <f t="shared" si="1"/>
        <v>29</v>
      </c>
      <c r="I37" s="180" t="str">
        <f t="shared" si="2"/>
        <v>Cuando en el análisis de los requerimientos en los diferenes componentes del MECI se cuente con aspectos evaluados en nivel 1 (presente) y 1 (funcionando); 2 (presente) y 1 (funcionando).</v>
      </c>
      <c r="J37" s="180" t="s">
        <v>774</v>
      </c>
      <c r="K37" s="180">
        <f>+IF(ISBLANK(VLOOKUP(A37,'Evaluación de riesgos'!$B$16:$F$160,5,0)),"",VLOOKUP(A37,'Evaluación de riesgos'!$B$16:$F$160,5,0))</f>
        <v>2</v>
      </c>
      <c r="L37" s="180">
        <f>+IF(ISBLANK(VLOOKUP(A37,'Evaluación de riesgos'!$B$16:$J$160,9,9)),"",VLOOKUP(A37,'Evaluación de riesgos'!$B$16:$J$160,9,9))</f>
        <v>2</v>
      </c>
      <c r="M37" s="180">
        <f t="shared" si="3"/>
        <v>0.5</v>
      </c>
      <c r="N37" s="180">
        <f t="shared" si="4"/>
        <v>0.76470588235294112</v>
      </c>
      <c r="O37" s="180"/>
      <c r="P37" s="180"/>
    </row>
    <row r="38" spans="1:16" ht="12.75" customHeight="1" x14ac:dyDescent="0.2">
      <c r="A38" s="180" t="s">
        <v>778</v>
      </c>
      <c r="B38" s="180" t="str">
        <f t="shared" si="0"/>
        <v>9</v>
      </c>
      <c r="C38" s="180"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80" t="s">
        <v>711</v>
      </c>
      <c r="E38" s="180" t="str">
        <f>+VLOOKUP(A38,'Evaluación de riesgos'!$B$13:$K$160,3,0)</f>
        <v>Dimension de Direccionamiento Estrategico 
Politica de Planeacion Institucional</v>
      </c>
      <c r="F38" s="180" t="str">
        <f>+VLOOKUP(A38,'Evaluación de riesgos'!$B$13:$K$160,10,0)</f>
        <v>Deficiencia de control (diseño o ejecución)</v>
      </c>
      <c r="G38" s="220">
        <f>+VLOOKUP(A38,'Evaluación de riesgos'!$B$13:$O$160,13,0)</f>
        <v>102.9635</v>
      </c>
      <c r="H38" s="221">
        <f t="shared" si="1"/>
        <v>30</v>
      </c>
      <c r="I38" s="180" t="str">
        <f t="shared" si="2"/>
        <v>Cuando en el análisis de los requerimientos en los diferenes componentes del MECI se cuente con aspectos evaluados en nivel 1 (presente) y 1 (funcionando); 2 (presente) y 1 (funcionando).</v>
      </c>
      <c r="J38" s="180" t="s">
        <v>779</v>
      </c>
      <c r="K38" s="180">
        <f>+IF(ISBLANK(VLOOKUP(A38,'Evaluación de riesgos'!$B$16:$F$160,5,0)),"",VLOOKUP(A38,'Evaluación de riesgos'!$B$16:$F$160,5,0))</f>
        <v>2</v>
      </c>
      <c r="L38" s="180">
        <f>+IF(ISBLANK(VLOOKUP(A38,'Evaluación de riesgos'!$B$16:$J$160,9,9)),"",VLOOKUP(A38,'Evaluación de riesgos'!$B$16:$J$160,9,9))</f>
        <v>2</v>
      </c>
      <c r="M38" s="180">
        <f t="shared" si="3"/>
        <v>0.5</v>
      </c>
      <c r="N38" s="180">
        <f t="shared" si="4"/>
        <v>0.76470588235294112</v>
      </c>
      <c r="O38" s="180"/>
      <c r="P38" s="180"/>
    </row>
    <row r="39" spans="1:16" ht="12.75" customHeight="1" x14ac:dyDescent="0.2">
      <c r="A39" s="180" t="s">
        <v>780</v>
      </c>
      <c r="B39" s="180" t="str">
        <f t="shared" si="0"/>
        <v>9</v>
      </c>
      <c r="C39" s="180"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180" t="s">
        <v>711</v>
      </c>
      <c r="E39" s="180" t="str">
        <f>+VLOOKUP(A39,'Evaluación de riesgos'!$B$13:$K$160,3,0)</f>
        <v>Dimension de Control Interno
Lineas de Defensa</v>
      </c>
      <c r="F39" s="180" t="str">
        <f>+VLOOKUP(A39,'Evaluación de riesgos'!$B$13:$K$160,10,0)</f>
        <v>Mantenimiento del control</v>
      </c>
      <c r="G39" s="220">
        <f>+VLOOKUP(A39,'Evaluación de riesgos'!$B$13:$O$160,13,0)</f>
        <v>143.01249999999999</v>
      </c>
      <c r="H39" s="221">
        <f t="shared" si="1"/>
        <v>41</v>
      </c>
      <c r="I39" s="180" t="str">
        <f t="shared" si="2"/>
        <v>Cuando en el análisis de los requerimientos en los diferenes componentes del MECI se cuente con aspectos evaluados en nivel 2 (presente) y 2 (funcionando); 3 (presente) y 1 (funcionando); 3 (presente) y 2 (funcionando).</v>
      </c>
      <c r="J39" s="180" t="s">
        <v>779</v>
      </c>
      <c r="K39" s="180">
        <f>+IF(ISBLANK(VLOOKUP(A39,'Evaluación de riesgos'!$B$16:$F$160,5,0)),"",VLOOKUP(A39,'Evaluación de riesgos'!$B$16:$F$160,5,0))</f>
        <v>3</v>
      </c>
      <c r="L39" s="180">
        <f>+IF(ISBLANK(VLOOKUP(A39,'Evaluación de riesgos'!$B$16:$J$160,9,9)),"",VLOOKUP(A39,'Evaluación de riesgos'!$B$16:$J$160,9,9))</f>
        <v>3</v>
      </c>
      <c r="M39" s="180">
        <f t="shared" si="3"/>
        <v>1</v>
      </c>
      <c r="N39" s="180">
        <f t="shared" si="4"/>
        <v>0.76470588235294112</v>
      </c>
      <c r="O39" s="180"/>
      <c r="P39" s="180"/>
    </row>
    <row r="40" spans="1:16" ht="12.75" customHeight="1" x14ac:dyDescent="0.2">
      <c r="A40" s="180" t="s">
        <v>781</v>
      </c>
      <c r="B40" s="180" t="str">
        <f t="shared" si="0"/>
        <v>9</v>
      </c>
      <c r="C40" s="180"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80" t="s">
        <v>711</v>
      </c>
      <c r="E40" s="180" t="str">
        <f>+VLOOKUP(A40,'Evaluación de riesgos'!$B$13:$K$160,3,0)</f>
        <v>Dimension de Control Interno
Linea Estrategica</v>
      </c>
      <c r="F40" s="180" t="str">
        <f>+VLOOKUP(A40,'Evaluación de riesgos'!$B$13:$K$160,10,0)</f>
        <v>Oportunidad de mejora</v>
      </c>
      <c r="G40" s="220">
        <f>+VLOOKUP(A40,'Evaluación de riesgos'!$B$13:$O$160,13,0)</f>
        <v>123.1236</v>
      </c>
      <c r="H40" s="221">
        <f t="shared" si="1"/>
        <v>32</v>
      </c>
      <c r="I40" s="180" t="str">
        <f t="shared" si="2"/>
        <v>Cuando en el análisis de los requerimientos en los diferenes componentes del MECI se cuente con aspectos evaluados en nivel 2 (presente) y 3 (funcionando).</v>
      </c>
      <c r="J40" s="180" t="s">
        <v>779</v>
      </c>
      <c r="K40" s="180">
        <f>+IF(ISBLANK(VLOOKUP(A40,'Evaluación de riesgos'!$B$16:$F$160,5,0)),"",VLOOKUP(A40,'Evaluación de riesgos'!$B$16:$F$160,5,0))</f>
        <v>2</v>
      </c>
      <c r="L40" s="180">
        <f>+IF(ISBLANK(VLOOKUP(A40,'Evaluación de riesgos'!$B$16:$J$160,9,9)),"",VLOOKUP(A40,'Evaluación de riesgos'!$B$16:$J$160,9,9))</f>
        <v>3</v>
      </c>
      <c r="M40" s="180">
        <f t="shared" si="3"/>
        <v>0.75</v>
      </c>
      <c r="N40" s="180">
        <f t="shared" si="4"/>
        <v>0.76470588235294112</v>
      </c>
      <c r="O40" s="180"/>
      <c r="P40" s="180"/>
    </row>
    <row r="41" spans="1:16" ht="12.75" customHeight="1" x14ac:dyDescent="0.2">
      <c r="A41" s="180" t="s">
        <v>782</v>
      </c>
      <c r="B41" s="180" t="str">
        <f t="shared" si="0"/>
        <v>9</v>
      </c>
      <c r="C41" s="180"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180" t="s">
        <v>711</v>
      </c>
      <c r="E41" s="180" t="str">
        <f>+VLOOKUP(A41,'Evaluación de riesgos'!$B$13:$K$160,3,0)</f>
        <v>Dimension de Control Interno
Lineas de Defensa</v>
      </c>
      <c r="F41" s="180" t="str">
        <f>+VLOOKUP(A41,'Evaluación de riesgos'!$B$13:$K$160,10,0)</f>
        <v>Oportunidad de mejora</v>
      </c>
      <c r="G41" s="220">
        <f>+VLOOKUP(A41,'Evaluación de riesgos'!$B$13:$O$160,13,0)</f>
        <v>123.2456</v>
      </c>
      <c r="H41" s="221">
        <f t="shared" si="1"/>
        <v>33</v>
      </c>
      <c r="I41" s="180" t="str">
        <f t="shared" si="2"/>
        <v>Cuando en el análisis de los requerimientos en los diferenes componentes del MECI se cuente con aspectos evaluados en nivel 2 (presente) y 3 (funcionando).</v>
      </c>
      <c r="J41" s="180" t="s">
        <v>779</v>
      </c>
      <c r="K41" s="180">
        <f>+IF(ISBLANK(VLOOKUP(A41,'Evaluación de riesgos'!$B$16:$F$160,5,0)),"",VLOOKUP(A41,'Evaluación de riesgos'!$B$16:$F$160,5,0))</f>
        <v>2</v>
      </c>
      <c r="L41" s="180">
        <f>+IF(ISBLANK(VLOOKUP(A41,'Evaluación de riesgos'!$B$16:$J$160,9,9)),"",VLOOKUP(A41,'Evaluación de riesgos'!$B$16:$J$160,9,9))</f>
        <v>3</v>
      </c>
      <c r="M41" s="180">
        <f t="shared" si="3"/>
        <v>0.75</v>
      </c>
      <c r="N41" s="180">
        <f t="shared" si="4"/>
        <v>0.76470588235294112</v>
      </c>
      <c r="O41" s="180"/>
      <c r="P41" s="180"/>
    </row>
    <row r="42" spans="1:16" ht="12.75" customHeight="1" x14ac:dyDescent="0.2">
      <c r="A42" s="180" t="s">
        <v>783</v>
      </c>
      <c r="B42" s="180" t="str">
        <f t="shared" si="0"/>
        <v>9</v>
      </c>
      <c r="C42" s="180" t="str">
        <f>+MID(VLOOKUP(A42,'Evaluación de riesgos'!$B$13:$C$160,2,0),4,LEN(VLOOKUP(A42,'Evaluación de riesgos'!$B$13:$C$160,2,0))-4)</f>
        <v xml:space="preserve"> La entidad analiza el impacto sobre el control interno por cambios en los diferentes niveles organizacionales</v>
      </c>
      <c r="D42" s="180" t="s">
        <v>711</v>
      </c>
      <c r="E42" s="180" t="str">
        <f>+VLOOKUP(A42,'Evaluación de riesgos'!$B$13:$K$160,3,0)</f>
        <v>Dimension de Direccionamiento Estrategico y Planeacion
Politica de Planeacion Institucional
Dimension de Control Interno
Linea Estrategica</v>
      </c>
      <c r="F42" s="180" t="str">
        <f>+VLOOKUP(A42,'Evaluación de riesgos'!$B$13:$K$160,10,0)</f>
        <v>Oportunidad de mejora</v>
      </c>
      <c r="G42" s="220">
        <f>+VLOOKUP(A42,'Evaluación de riesgos'!$B$13:$O$160,13,0)</f>
        <v>123.36539999999999</v>
      </c>
      <c r="H42" s="221">
        <f t="shared" si="1"/>
        <v>34</v>
      </c>
      <c r="I42" s="180" t="str">
        <f t="shared" si="2"/>
        <v>Cuando en el análisis de los requerimientos en los diferenes componentes del MECI se cuente con aspectos evaluados en nivel 2 (presente) y 3 (funcionando).</v>
      </c>
      <c r="J42" s="180" t="s">
        <v>779</v>
      </c>
      <c r="K42" s="180">
        <f>+IF(ISBLANK(VLOOKUP(A42,'Evaluación de riesgos'!$B$16:$F$160,5,0)),"",VLOOKUP(A42,'Evaluación de riesgos'!$B$16:$F$160,5,0))</f>
        <v>2</v>
      </c>
      <c r="L42" s="180">
        <f>+IF(ISBLANK(VLOOKUP(A42,'Evaluación de riesgos'!$B$16:$J$160,9,9)),"",VLOOKUP(A42,'Evaluación de riesgos'!$B$16:$J$160,9,9))</f>
        <v>3</v>
      </c>
      <c r="M42" s="180">
        <f t="shared" si="3"/>
        <v>0.75</v>
      </c>
      <c r="N42" s="180">
        <f t="shared" si="4"/>
        <v>0.76470588235294112</v>
      </c>
      <c r="O42" s="180"/>
      <c r="P42" s="180"/>
    </row>
    <row r="43" spans="1:16" ht="12.75" customHeight="1" x14ac:dyDescent="0.2">
      <c r="A43" s="180" t="s">
        <v>784</v>
      </c>
      <c r="B43" s="180" t="str">
        <f t="shared" ref="B43:B82" si="5">+LEFT(A43,2)</f>
        <v>10</v>
      </c>
      <c r="C43" s="180"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80" t="s">
        <v>713</v>
      </c>
      <c r="E43" s="180" t="str">
        <f>+VLOOKUP(A43,'Actividades de control'!$B$18:$K$122,3,0)</f>
        <v>Dimension de Control Interno
Lineas de Defensa</v>
      </c>
      <c r="F43" s="180" t="str">
        <f>+VLOOKUP(A43,'Actividades de control'!$B$18:$K$122,10,0)</f>
        <v>Mantenimiento del control</v>
      </c>
      <c r="G43" s="180">
        <f>+VLOOKUP(A43,'Actividades de control'!$B$13:$N$176,13,0)</f>
        <v>223.45689999999999</v>
      </c>
      <c r="H43" s="221">
        <f t="shared" si="1"/>
        <v>47</v>
      </c>
      <c r="I43" s="180" t="str">
        <f t="shared" si="2"/>
        <v>Cuando en el análisis de los requerimientos en los diferenes componentes del MECI se cuente con aspectos evaluados en nivel 2 (presente) y 2 (funcionando); 3 (presente) y 1 (funcionando); 3 (presente) y 2 (funcionando).</v>
      </c>
      <c r="J43" s="180" t="s">
        <v>785</v>
      </c>
      <c r="K43" s="180" t="str">
        <f>+IF(ISBLANK(VLOOKUP(A43,'Actividades de control'!$B$21:$F$122,5,0)),"",VLOOKUP(A43,'Actividades de control'!$B$21:$F$122,5,0))</f>
        <v>2.0</v>
      </c>
      <c r="L43" s="180">
        <f>+IF(ISBLANK(VLOOKUP(A43,'Actividades de control'!$B$21:$J$122,9,0)),"",VLOOKUP(A43,'Actividades de control'!$B$21:$J$122,9,0))</f>
        <v>1</v>
      </c>
      <c r="M43" s="180">
        <f t="shared" si="3"/>
        <v>1</v>
      </c>
      <c r="N43" s="180">
        <f t="shared" si="4"/>
        <v>0.8125</v>
      </c>
      <c r="O43" s="180"/>
      <c r="P43" s="180"/>
    </row>
    <row r="44" spans="1:16" ht="12.75" customHeight="1" x14ac:dyDescent="0.2">
      <c r="A44" s="180" t="s">
        <v>786</v>
      </c>
      <c r="B44" s="180" t="str">
        <f t="shared" si="5"/>
        <v>10</v>
      </c>
      <c r="C44" s="180"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180" t="s">
        <v>713</v>
      </c>
      <c r="E44" s="180" t="str">
        <f>+VLOOKUP(A44,'Actividades de control'!$B$18:$K$122,3,0)</f>
        <v>Dimension de Control Interno
Lineas de Defensa</v>
      </c>
      <c r="F44" s="180" t="str">
        <f>+VLOOKUP(A44,'Actividades de control'!$B$18:$K$122,10,0)</f>
        <v>Mantenimiento del control</v>
      </c>
      <c r="G44" s="180">
        <f>+VLOOKUP(A44,'Actividades de control'!$B$13:$N$176,13,0)</f>
        <v>223.5478</v>
      </c>
      <c r="H44" s="221">
        <f t="shared" si="1"/>
        <v>48</v>
      </c>
      <c r="I44" s="180" t="str">
        <f t="shared" si="2"/>
        <v>Cuando en el análisis de los requerimientos en los diferenes componentes del MECI se cuente con aspectos evaluados en nivel 2 (presente) y 2 (funcionando); 3 (presente) y 1 (funcionando); 3 (presente) y 2 (funcionando).</v>
      </c>
      <c r="J44" s="180" t="s">
        <v>785</v>
      </c>
      <c r="K44" s="180" t="str">
        <f>+IF(ISBLANK(VLOOKUP(A44,'Actividades de control'!$B$21:$F$122,5,0)),"",VLOOKUP(A44,'Actividades de control'!$B$21:$F$122,5,0))</f>
        <v>2.0</v>
      </c>
      <c r="L44" s="180">
        <f>+IF(ISBLANK(VLOOKUP(A44,'Actividades de control'!$B$21:$J$122,9,0)),"",VLOOKUP(A44,'Actividades de control'!$B$21:$J$122,9,0))</f>
        <v>2</v>
      </c>
      <c r="M44" s="180">
        <f t="shared" si="3"/>
        <v>1</v>
      </c>
      <c r="N44" s="180">
        <f t="shared" si="4"/>
        <v>0.8125</v>
      </c>
      <c r="O44" s="180"/>
      <c r="P44" s="180"/>
    </row>
    <row r="45" spans="1:16" ht="12.75" customHeight="1" x14ac:dyDescent="0.2">
      <c r="A45" s="180" t="s">
        <v>787</v>
      </c>
      <c r="B45" s="180" t="str">
        <f t="shared" si="5"/>
        <v>10</v>
      </c>
      <c r="C45" s="180"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180" t="s">
        <v>713</v>
      </c>
      <c r="E45" s="180" t="str">
        <f>+VLOOKUP(A45,'Actividades de control'!$B$18:$K$122,3,0)</f>
        <v xml:space="preserve">
Dimension de Gestion con Valores para Resultados
Dimension de Control Interno
Lineas de Defensa</v>
      </c>
      <c r="F45" s="180" t="str">
        <f>+VLOOKUP(A45,'Actividades de control'!$B$18:$K$122,10,0)</f>
        <v>Deficiencia de control (diseño o ejecución)</v>
      </c>
      <c r="G45" s="180">
        <f>+VLOOKUP(A45,'Actividades de control'!$B$13:$N$176,13,0)</f>
        <v>183.64580000000001</v>
      </c>
      <c r="H45" s="221">
        <f t="shared" si="1"/>
        <v>42</v>
      </c>
      <c r="I45" s="180" t="str">
        <f t="shared" si="2"/>
        <v>Cuando en el análisis de los requerimientos en los diferenes componentes del MECI se cuente con aspectos evaluados en nivel 1 (presente) y 1 (funcionando); 2 (presente) y 1 (funcionando).</v>
      </c>
      <c r="J45" s="180" t="s">
        <v>785</v>
      </c>
      <c r="K45" s="180">
        <f>+IF(ISBLANK(VLOOKUP(A45,'Actividades de control'!$B$21:$F$122,5,0)),"",VLOOKUP(A45,'Actividades de control'!$B$21:$F$122,5,0))</f>
        <v>2</v>
      </c>
      <c r="L45" s="180">
        <f>+IF(ISBLANK(VLOOKUP(A45,'Actividades de control'!$B$21:$J$122,9,0)),"",VLOOKUP(A45,'Actividades de control'!$B$21:$J$122,9,0))</f>
        <v>2</v>
      </c>
      <c r="M45" s="180">
        <f t="shared" si="3"/>
        <v>0.5</v>
      </c>
      <c r="N45" s="180">
        <f t="shared" si="4"/>
        <v>0.8125</v>
      </c>
      <c r="O45" s="180"/>
      <c r="P45" s="180"/>
    </row>
    <row r="46" spans="1:16" ht="12.75" customHeight="1" x14ac:dyDescent="0.2">
      <c r="A46" s="180" t="s">
        <v>788</v>
      </c>
      <c r="B46" s="180" t="str">
        <f t="shared" si="5"/>
        <v>11</v>
      </c>
      <c r="C46" s="180"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80" t="s">
        <v>713</v>
      </c>
      <c r="E46" s="180" t="str">
        <f>+VLOOKUP(A46,'Actividades de control'!$B$18:$K$122,3,0)</f>
        <v xml:space="preserve">Dimension de Gestion con Valores para el Resultado
Politica de Gobierno Digital 
Politica de Seguridad Digital
</v>
      </c>
      <c r="F46" s="180" t="str">
        <f>+VLOOKUP(A46,'Actividades de control'!$B$18:$K$122,10,0)</f>
        <v>Mantenimiento del control</v>
      </c>
      <c r="G46" s="180">
        <f>+VLOOKUP(A46,'Actividades de control'!$B$13:$N$176,13,0)</f>
        <v>223.78960000000001</v>
      </c>
      <c r="H46" s="221">
        <f t="shared" si="1"/>
        <v>49</v>
      </c>
      <c r="I46" s="180" t="str">
        <f t="shared" si="2"/>
        <v>Cuando en el análisis de los requerimientos en los diferenes componentes del MECI se cuente con aspectos evaluados en nivel 2 (presente) y 2 (funcionando); 3 (presente) y 1 (funcionando); 3 (presente) y 2 (funcionando).</v>
      </c>
      <c r="J46" s="180" t="s">
        <v>789</v>
      </c>
      <c r="K46" s="180">
        <f>+IF(ISBLANK(VLOOKUP(A46,'Actividades de control'!$B$21:$F$122,5,0)),"",VLOOKUP(A46,'Actividades de control'!$B$21:$F$122,5,0))</f>
        <v>2</v>
      </c>
      <c r="L46" s="180" t="str">
        <f>+IF(ISBLANK(VLOOKUP(A46,'Actividades de control'!$B$21:$J$122,9,0)),"",VLOOKUP(A46,'Actividades de control'!$B$21:$J$122,9,0))</f>
        <v>3.0</v>
      </c>
      <c r="M46" s="180">
        <f t="shared" si="3"/>
        <v>1</v>
      </c>
      <c r="N46" s="180">
        <f t="shared" si="4"/>
        <v>0.8125</v>
      </c>
      <c r="O46" s="180"/>
      <c r="P46" s="180"/>
    </row>
    <row r="47" spans="1:16" ht="12.75" customHeight="1" x14ac:dyDescent="0.2">
      <c r="A47" s="180" t="s">
        <v>790</v>
      </c>
      <c r="B47" s="180" t="str">
        <f t="shared" si="5"/>
        <v>11</v>
      </c>
      <c r="C47" s="180"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80" t="s">
        <v>713</v>
      </c>
      <c r="E47" s="180" t="str">
        <f>+VLOOKUP(A47,'Actividades de control'!$B$18:$K$122,3,0)</f>
        <v xml:space="preserve">Dimension de Gestion con Valores para el Resultado
Politica de Gobierno Digital 
Politica de Seguridad Digital
</v>
      </c>
      <c r="F47" s="180" t="str">
        <f>+VLOOKUP(A47,'Actividades de control'!$B$18:$K$122,10,0)</f>
        <v>Mantenimiento del control</v>
      </c>
      <c r="G47" s="180">
        <f>+VLOOKUP(A47,'Actividades de control'!$B$13:$N$176,13,0)</f>
        <v>223.84559999999999</v>
      </c>
      <c r="H47" s="221">
        <f t="shared" si="1"/>
        <v>50</v>
      </c>
      <c r="I47" s="180" t="str">
        <f t="shared" si="2"/>
        <v>Cuando en el análisis de los requerimientos en los diferenes componentes del MECI se cuente con aspectos evaluados en nivel 2 (presente) y 2 (funcionando); 3 (presente) y 1 (funcionando); 3 (presente) y 2 (funcionando).</v>
      </c>
      <c r="J47" s="180" t="s">
        <v>789</v>
      </c>
      <c r="K47" s="180" t="str">
        <f>+IF(ISBLANK(VLOOKUP(A47,'Actividades de control'!$B$21:$F$122,5,0)),"",VLOOKUP(A47,'Actividades de control'!$B$21:$F$122,5,0))</f>
        <v>3.0</v>
      </c>
      <c r="L47" s="180" t="str">
        <f>+IF(ISBLANK(VLOOKUP(A47,'Actividades de control'!$B$21:$J$122,9,0)),"",VLOOKUP(A47,'Actividades de control'!$B$21:$J$122,9,0))</f>
        <v>2.0</v>
      </c>
      <c r="M47" s="180">
        <f t="shared" si="3"/>
        <v>1</v>
      </c>
      <c r="N47" s="180">
        <f t="shared" si="4"/>
        <v>0.8125</v>
      </c>
      <c r="O47" s="180"/>
      <c r="P47" s="180"/>
    </row>
    <row r="48" spans="1:16" ht="12.75" customHeight="1" x14ac:dyDescent="0.2">
      <c r="A48" s="180" t="s">
        <v>791</v>
      </c>
      <c r="B48" s="180" t="str">
        <f t="shared" si="5"/>
        <v>11</v>
      </c>
      <c r="C48" s="180" t="str">
        <f>+MID(VLOOKUP(A48,'Actividades de control'!$B$13:$C$176,2,0),5,LEN(VLOOKUP(A48,'Actividades de control'!$B$13:$C$176,2,0))-5)</f>
        <v xml:space="preserve"> Se cuenta con matrices de roles y usuarios siguiendo los principios de segregación de funciones.</v>
      </c>
      <c r="D48" s="180" t="s">
        <v>713</v>
      </c>
      <c r="E48" s="180" t="str">
        <f>+VLOOKUP(A48,'Actividades de control'!$B$18:$K$122,3,0)</f>
        <v xml:space="preserve">Dimension de Gestion con Valores para el Resultado
Politica de Fortalecimiento Organizacional y Simplificacion de Procesos.
</v>
      </c>
      <c r="F48" s="180" t="str">
        <f>+VLOOKUP(A48,'Actividades de control'!$B$18:$K$122,10,0)</f>
        <v>Deficiencia de control (diseño o ejecución)</v>
      </c>
      <c r="G48" s="180">
        <f>+VLOOKUP(A48,'Actividades de control'!$B$13:$N$176,13,0)</f>
        <v>183.96539999999999</v>
      </c>
      <c r="H48" s="221">
        <f t="shared" si="1"/>
        <v>43</v>
      </c>
      <c r="I48" s="180" t="str">
        <f t="shared" si="2"/>
        <v>Cuando en el análisis de los requerimientos en los diferenes componentes del MECI se cuente con aspectos evaluados en nivel 1 (presente) y 1 (funcionando); 2 (presente) y 1 (funcionando).</v>
      </c>
      <c r="J48" s="180" t="s">
        <v>789</v>
      </c>
      <c r="K48" s="180">
        <f>+IF(ISBLANK(VLOOKUP(A48,'Actividades de control'!$B$21:$F$122,5,0)),"",VLOOKUP(A48,'Actividades de control'!$B$21:$F$122,5,0))</f>
        <v>2</v>
      </c>
      <c r="L48" s="180">
        <f>+IF(ISBLANK(VLOOKUP(A48,'Actividades de control'!$B$21:$J$122,9,0)),"",VLOOKUP(A48,'Actividades de control'!$B$21:$J$122,9,0))</f>
        <v>2</v>
      </c>
      <c r="M48" s="180">
        <f t="shared" si="3"/>
        <v>0.5</v>
      </c>
      <c r="N48" s="180">
        <f t="shared" si="4"/>
        <v>0.8125</v>
      </c>
      <c r="O48" s="180"/>
      <c r="P48" s="180"/>
    </row>
    <row r="49" spans="1:16" ht="12.75" customHeight="1" x14ac:dyDescent="0.2">
      <c r="A49" s="180" t="s">
        <v>792</v>
      </c>
      <c r="B49" s="180" t="str">
        <f t="shared" si="5"/>
        <v>11</v>
      </c>
      <c r="C49" s="180"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80" t="s">
        <v>713</v>
      </c>
      <c r="E49" s="180" t="str">
        <f>+VLOOKUP(A49,'Actividades de control'!$B$18:$K$122,3,0)</f>
        <v>Dimension Control Interno
Tercera Linea de Defensa</v>
      </c>
      <c r="F49" s="180" t="str">
        <f>+VLOOKUP(A49,'Actividades de control'!$B$18:$K$122,10,0)</f>
        <v>Deficiencia de control (diseño o ejecución)</v>
      </c>
      <c r="G49" s="180">
        <f>+VLOOKUP(A49,'Actividades de control'!$B$13:$N$176,13,0)</f>
        <v>184.01230000000001</v>
      </c>
      <c r="H49" s="221">
        <f t="shared" si="1"/>
        <v>44</v>
      </c>
      <c r="I49" s="180" t="str">
        <f t="shared" si="2"/>
        <v>Cuando en el análisis de los requerimientos en los diferenes componentes del MECI se cuente con aspectos evaluados en nivel 1 (presente) y 1 (funcionando); 2 (presente) y 1 (funcionando).</v>
      </c>
      <c r="J49" s="180" t="s">
        <v>789</v>
      </c>
      <c r="K49" s="180">
        <f>+IF(ISBLANK(VLOOKUP(A49,'Actividades de control'!$B$21:$F$122,5,0)),"",VLOOKUP(A49,'Actividades de control'!$B$21:$F$122,5,0))</f>
        <v>2</v>
      </c>
      <c r="L49" s="180">
        <f>+IF(ISBLANK(VLOOKUP(A49,'Actividades de control'!$B$21:$J$122,9,0)),"",VLOOKUP(A49,'Actividades de control'!$B$21:$J$122,9,0))</f>
        <v>2</v>
      </c>
      <c r="M49" s="180">
        <f t="shared" si="3"/>
        <v>0.5</v>
      </c>
      <c r="N49" s="180">
        <f t="shared" si="4"/>
        <v>0.8125</v>
      </c>
      <c r="O49" s="180"/>
      <c r="P49" s="180"/>
    </row>
    <row r="50" spans="1:16" ht="12.75" customHeight="1" x14ac:dyDescent="0.2">
      <c r="A50" s="180" t="s">
        <v>793</v>
      </c>
      <c r="B50" s="180" t="str">
        <f t="shared" si="5"/>
        <v>12</v>
      </c>
      <c r="C50" s="180"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80" t="s">
        <v>713</v>
      </c>
      <c r="E50" s="180" t="str">
        <f>+VLOOKUP(A50,'Actividades de control'!$B$18:$K$122,3,0)</f>
        <v>Dimension de Gestion con Valores para el Resultado
Politica de Fortalecimiento Organizacional y Simplificacion de Procesos.</v>
      </c>
      <c r="F50" s="180" t="str">
        <f>+VLOOKUP(A50,'Actividades de control'!$B$18:$K$122,10,0)</f>
        <v>Deficiencia de control (diseño o ejecución)</v>
      </c>
      <c r="G50" s="180">
        <f>+VLOOKUP(A50,'Actividades de control'!$B$13:$N$176,13,0)</f>
        <v>184.12360000000001</v>
      </c>
      <c r="H50" s="221">
        <f t="shared" si="1"/>
        <v>45</v>
      </c>
      <c r="I50" s="180" t="str">
        <f t="shared" si="2"/>
        <v>Cuando en el análisis de los requerimientos en los diferenes componentes del MECI se cuente con aspectos evaluados en nivel 1 (presente) y 1 (funcionando); 2 (presente) y 1 (funcionando).</v>
      </c>
      <c r="J50" s="180" t="s">
        <v>794</v>
      </c>
      <c r="K50" s="180">
        <f>+IF(ISBLANK(VLOOKUP(A50,'Actividades de control'!$B$21:$F$122,5,0)),"",VLOOKUP(A50,'Actividades de control'!$B$21:$F$122,5,0))</f>
        <v>2</v>
      </c>
      <c r="L50" s="180">
        <f>+IF(ISBLANK(VLOOKUP(A50,'Actividades de control'!$B$21:$J$122,9,0)),"",VLOOKUP(A50,'Actividades de control'!$B$21:$J$122,9,0))</f>
        <v>2</v>
      </c>
      <c r="M50" s="180">
        <f t="shared" si="3"/>
        <v>0.5</v>
      </c>
      <c r="N50" s="180">
        <f t="shared" si="4"/>
        <v>0.8125</v>
      </c>
      <c r="O50" s="180"/>
      <c r="P50" s="180"/>
    </row>
    <row r="51" spans="1:16" ht="12.75" customHeight="1" x14ac:dyDescent="0.2">
      <c r="A51" s="180" t="s">
        <v>795</v>
      </c>
      <c r="B51" s="180" t="str">
        <f t="shared" si="5"/>
        <v>12</v>
      </c>
      <c r="C51" s="180" t="str">
        <f>+MID(VLOOKUP(A51,'Actividades de control'!$B$13:$C$176,2,0),6,LEN(VLOOKUP(A51,'Actividades de control'!$B$13:$C$176,2,0))-6)</f>
        <v xml:space="preserve"> El diseño de controles se evalúa frente a la gestión del riesgo</v>
      </c>
      <c r="D51" s="180" t="s">
        <v>713</v>
      </c>
      <c r="E51" s="180" t="str">
        <f>+VLOOKUP(A51,'Actividades de control'!$B$18:$K$122,3,0)</f>
        <v>Los controles del MIPG  no se han evaluado</v>
      </c>
      <c r="F51" s="180" t="str">
        <f>+VLOOKUP(A51,'Actividades de control'!$B$18:$K$122,10,0)</f>
        <v>Mantenimiento del control</v>
      </c>
      <c r="G51" s="227">
        <f>+VLOOKUP(A51,'Actividades de control'!$B$13:$N$176,13,0)</f>
        <v>224.23650000000001</v>
      </c>
      <c r="H51" s="221">
        <f t="shared" si="1"/>
        <v>51</v>
      </c>
      <c r="I51" s="180" t="str">
        <f t="shared" si="2"/>
        <v>Cuando en el análisis de los requerimientos en los diferenes componentes del MECI se cuente con aspectos evaluados en nivel 2 (presente) y 2 (funcionando); 3 (presente) y 1 (funcionando); 3 (presente) y 2 (funcionando).</v>
      </c>
      <c r="J51" s="180" t="s">
        <v>794</v>
      </c>
      <c r="K51" s="180" t="str">
        <f>+IF(ISBLANK(VLOOKUP(A51,'Actividades de control'!$B$21:$F$122,5,0)),"",VLOOKUP(A51,'Actividades de control'!$B$21:$F$122,5,0))</f>
        <v>2.0</v>
      </c>
      <c r="L51" s="180" t="str">
        <f>+IF(ISBLANK(VLOOKUP(A51,'Actividades de control'!$B$21:$J$122,9,0)),"",VLOOKUP(A51,'Actividades de control'!$B$21:$J$122,9,0))</f>
        <v>2.0</v>
      </c>
      <c r="M51" s="180">
        <f t="shared" si="3"/>
        <v>1</v>
      </c>
      <c r="N51" s="180">
        <f t="shared" si="4"/>
        <v>0.8125</v>
      </c>
      <c r="O51" s="180"/>
      <c r="P51" s="180"/>
    </row>
    <row r="52" spans="1:16" ht="12.75" customHeight="1" x14ac:dyDescent="0.2">
      <c r="A52" s="180" t="s">
        <v>796</v>
      </c>
      <c r="B52" s="180" t="str">
        <f t="shared" si="5"/>
        <v>12</v>
      </c>
      <c r="C52" s="180" t="str">
        <f>+MID(VLOOKUP(A52,'Actividades de control'!$B$13:$C$176,2,0),6,LEN(VLOOKUP(A52,'Actividades de control'!$B$13:$C$176,2,0))-6)</f>
        <v xml:space="preserve"> Monitoreo a los riesgos acorde con la política de administración de riesgo establecida para la entidad.</v>
      </c>
      <c r="D52" s="180" t="s">
        <v>713</v>
      </c>
      <c r="E52" s="180" t="str">
        <f>+VLOOKUP(A52,'Actividades de control'!$B$18:$K$122,3,0)</f>
        <v>Dimension de Direccionamiento Estrategico y Planeacion
Politica de Planeacion Institucional.</v>
      </c>
      <c r="F52" s="180" t="str">
        <f>+VLOOKUP(A52,'Actividades de control'!$B$18:$K$122,10,0)</f>
        <v>Mantenimiento del control</v>
      </c>
      <c r="G52" s="227">
        <f>+VLOOKUP(A52,'Actividades de control'!$B$13:$N$176,13,0)</f>
        <v>224.23656</v>
      </c>
      <c r="H52" s="221">
        <f t="shared" si="1"/>
        <v>52</v>
      </c>
      <c r="I52" s="180" t="str">
        <f t="shared" si="2"/>
        <v>Cuando en el análisis de los requerimientos en los diferenes componentes del MECI se cuente con aspectos evaluados en nivel 2 (presente) y 2 (funcionando); 3 (presente) y 1 (funcionando); 3 (presente) y 2 (funcionando).</v>
      </c>
      <c r="J52" s="180" t="s">
        <v>794</v>
      </c>
      <c r="K52" s="180">
        <f>+IF(ISBLANK(VLOOKUP(A52,'Actividades de control'!$B$21:$F$122,5,0)),"",VLOOKUP(A52,'Actividades de control'!$B$21:$F$122,5,0))</f>
        <v>2</v>
      </c>
      <c r="L52" s="180" t="str">
        <f>+IF(ISBLANK(VLOOKUP(A52,'Actividades de control'!$B$21:$J$122,9,0)),"",VLOOKUP(A52,'Actividades de control'!$B$21:$J$122,9,0))</f>
        <v>2.0</v>
      </c>
      <c r="M52" s="180">
        <f t="shared" si="3"/>
        <v>1</v>
      </c>
      <c r="N52" s="180">
        <f t="shared" si="4"/>
        <v>0.8125</v>
      </c>
      <c r="O52" s="180"/>
      <c r="P52" s="180"/>
    </row>
    <row r="53" spans="1:16" ht="12.75" customHeight="1" x14ac:dyDescent="0.2">
      <c r="A53" s="180" t="s">
        <v>797</v>
      </c>
      <c r="B53" s="180" t="str">
        <f t="shared" si="5"/>
        <v>12</v>
      </c>
      <c r="C53" s="180" t="str">
        <f>+MID(VLOOKUP(A53,'Actividades de control'!$B$13:$C$176,2,0),6,LEN(VLOOKUP(A53,'Actividades de control'!$B$13:$C$176,2,0))-6)</f>
        <v>Verificación de que los responsables estén ejecutando los controles tal como han sido diseñados</v>
      </c>
      <c r="D53" s="180" t="s">
        <v>713</v>
      </c>
      <c r="E53" s="180" t="str">
        <f>+VLOOKUP(A53,'Actividades de control'!$B$18:$K$122,3,0)</f>
        <v>Dimension Control Interno
Segunda Linea de Defensa</v>
      </c>
      <c r="F53" s="180" t="str">
        <f>+VLOOKUP(A53,'Actividades de control'!$B$18:$K$122,10,0)</f>
        <v>Mantenimiento del control</v>
      </c>
      <c r="G53" s="227">
        <f>+VLOOKUP(A53,'Actividades de control'!$B$13:$N$176,13,0)</f>
        <v>224.23656800000001</v>
      </c>
      <c r="H53" s="221">
        <f t="shared" si="1"/>
        <v>53</v>
      </c>
      <c r="I53" s="180" t="str">
        <f t="shared" si="2"/>
        <v>Cuando en el análisis de los requerimientos en los diferenes componentes del MECI se cuente con aspectos evaluados en nivel 2 (presente) y 2 (funcionando); 3 (presente) y 1 (funcionando); 3 (presente) y 2 (funcionando).</v>
      </c>
      <c r="J53" s="180" t="s">
        <v>794</v>
      </c>
      <c r="K53" s="180" t="str">
        <f>+IF(ISBLANK(VLOOKUP(A53,'Actividades de control'!$B$21:$F$122,5,0)),"",VLOOKUP(A53,'Actividades de control'!$B$21:$F$122,5,0))</f>
        <v>2.0</v>
      </c>
      <c r="L53" s="180">
        <f>+IF(ISBLANK(VLOOKUP(A53,'Actividades de control'!$B$21:$J$122,9,0)),"",VLOOKUP(A53,'Actividades de control'!$B$21:$J$122,9,0))</f>
        <v>2</v>
      </c>
      <c r="M53" s="180">
        <f t="shared" si="3"/>
        <v>1</v>
      </c>
      <c r="N53" s="180">
        <f t="shared" si="4"/>
        <v>0.8125</v>
      </c>
      <c r="O53" s="180"/>
      <c r="P53" s="180"/>
    </row>
    <row r="54" spans="1:16" ht="12.75" customHeight="1" x14ac:dyDescent="0.2">
      <c r="A54" s="180" t="s">
        <v>798</v>
      </c>
      <c r="B54" s="180" t="str">
        <f t="shared" si="5"/>
        <v>12</v>
      </c>
      <c r="C54" s="180"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80" t="s">
        <v>713</v>
      </c>
      <c r="E54" s="180" t="str">
        <f>+VLOOKUP(A54,'Actividades de control'!$B$18:$K$122,3,0)</f>
        <v>Dimension Control Interno
 Lineas de Defensa</v>
      </c>
      <c r="F54" s="180" t="str">
        <f>+VLOOKUP(A54,'Actividades de control'!$B$18:$K$122,10,0)</f>
        <v>Oportunidad de mejora</v>
      </c>
      <c r="G54" s="180">
        <f>+VLOOKUP(A54,'Actividades de control'!$B$13:$N$176,13,0)</f>
        <v>204.3569</v>
      </c>
      <c r="H54" s="221">
        <f t="shared" si="1"/>
        <v>46</v>
      </c>
      <c r="I54" s="180" t="str">
        <f t="shared" si="2"/>
        <v>Cuando en el análisis de los requerimientos en los diferenes componentes del MECI se cuente con aspectos evaluados en nivel 2 (presente) y 3 (funcionando).</v>
      </c>
      <c r="J54" s="180" t="s">
        <v>794</v>
      </c>
      <c r="K54" s="180">
        <f>+IF(ISBLANK(VLOOKUP(A54,'Actividades de control'!$B$21:$F$122,5,0)),"",VLOOKUP(A54,'Actividades de control'!$B$21:$F$122,5,0))</f>
        <v>2</v>
      </c>
      <c r="L54" s="180">
        <f>+IF(ISBLANK(VLOOKUP(A54,'Actividades de control'!$B$21:$J$122,9,0)),"",VLOOKUP(A54,'Actividades de control'!$B$21:$J$122,9,0))</f>
        <v>3</v>
      </c>
      <c r="M54" s="180">
        <f t="shared" si="3"/>
        <v>0.75</v>
      </c>
      <c r="N54" s="180">
        <f t="shared" si="4"/>
        <v>0.8125</v>
      </c>
      <c r="O54" s="180"/>
      <c r="P54" s="180"/>
    </row>
    <row r="55" spans="1:16" ht="12.75" customHeight="1" x14ac:dyDescent="0.2">
      <c r="A55" s="180" t="s">
        <v>799</v>
      </c>
      <c r="B55" s="180" t="str">
        <f t="shared" si="5"/>
        <v>13</v>
      </c>
      <c r="C55" s="180"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80" t="s">
        <v>800</v>
      </c>
      <c r="E55" s="180" t="str">
        <f>+VLOOKUP(A55,'Info y Comunicación'!$B$15:$K$138,3,0)</f>
        <v xml:space="preserve">Dimension de Informacion y comunicación 
</v>
      </c>
      <c r="F55" s="180" t="str">
        <f>+VLOOKUP(A55,'Info y Comunicación'!$B$15:$K$138,10,0)</f>
        <v>Mantenimiento del control</v>
      </c>
      <c r="G55" s="180">
        <f>+VLOOKUP(A55,'Info y Comunicación'!$B$13:$N$160,13,0)</f>
        <v>304.45690000000002</v>
      </c>
      <c r="H55" s="221">
        <f t="shared" si="1"/>
        <v>60</v>
      </c>
      <c r="I55" s="180" t="str">
        <f t="shared" si="2"/>
        <v>Cuando en el análisis de los requerimientos en los diferenes componentes del MECI se cuente con aspectos evaluados en nivel 2 (presente) y 2 (funcionando); 3 (presente) y 1 (funcionando); 3 (presente) y 2 (funcionando).</v>
      </c>
      <c r="J55" s="180" t="s">
        <v>801</v>
      </c>
      <c r="K55" s="180" t="str">
        <f>+IF(ISBLANK(VLOOKUP(A55,'Info y Comunicación'!$B$19:$F$138,5,0)),"",VLOOKUP(A55,'Info y Comunicación'!$B$19:$F$138,5,0))</f>
        <v>2.0</v>
      </c>
      <c r="L55" s="180">
        <f>+IF(ISBLANK(VLOOKUP(A55,'Info y Comunicación'!$B$19:$J$138,9,0)),"",VLOOKUP(A55,'Info y Comunicación'!$B$19:$J$138,9,0))</f>
        <v>1</v>
      </c>
      <c r="M55" s="180">
        <f t="shared" si="3"/>
        <v>1</v>
      </c>
      <c r="N55" s="180">
        <f t="shared" si="4"/>
        <v>0.8035714285714286</v>
      </c>
      <c r="O55" s="180"/>
      <c r="P55" s="180"/>
    </row>
    <row r="56" spans="1:16" ht="12.75" customHeight="1" x14ac:dyDescent="0.2">
      <c r="A56" s="180" t="s">
        <v>802</v>
      </c>
      <c r="B56" s="180" t="str">
        <f t="shared" si="5"/>
        <v>13</v>
      </c>
      <c r="C56" s="180" t="str">
        <f>+MID(VLOOKUP(A56,'Info y Comunicación'!$B$13:$C$160,2,0),6,LEN(VLOOKUP(A56,'Info y Comunicación'!$B$13:$C$160,2,0))-6)</f>
        <v xml:space="preserve"> La entidad cuenta con el inventario de información relevante (interno/externa) y cuenta con un mecanismo que permita su actualización</v>
      </c>
      <c r="D56" s="180" t="s">
        <v>800</v>
      </c>
      <c r="E56" s="180" t="str">
        <f>+VLOOKUP(A56,'Info y Comunicación'!$B$15:$K$138,3,0)</f>
        <v>Dimension de Informacion y comunicación 
Politica de Transparencia y Acceso a la Informaciòn Publica</v>
      </c>
      <c r="F56" s="180" t="str">
        <f>+VLOOKUP(A56,'Info y Comunicación'!$B$15:$K$138,10,0)</f>
        <v>Deficiencia de control (diseño o ejecución)</v>
      </c>
      <c r="G56" s="180">
        <f>+VLOOKUP(A56,'Info y Comunicación'!$B$13:$N$160,13,0)</f>
        <v>264.56319999999999</v>
      </c>
      <c r="H56" s="221">
        <f t="shared" si="1"/>
        <v>54</v>
      </c>
      <c r="I56" s="180" t="str">
        <f t="shared" si="2"/>
        <v>Cuando en el análisis de los requerimientos en los diferenes componentes del MECI se cuente con aspectos evaluados en nivel 1 (presente) y 1 (funcionando); 2 (presente) y 1 (funcionando).</v>
      </c>
      <c r="J56" s="180" t="s">
        <v>801</v>
      </c>
      <c r="K56" s="180">
        <f>+IF(ISBLANK(VLOOKUP(A56,'Info y Comunicación'!$B$19:$F$138,5,0)),"",VLOOKUP(A56,'Info y Comunicación'!$B$19:$F$138,5,0))</f>
        <v>2</v>
      </c>
      <c r="L56" s="180">
        <f>+IF(ISBLANK(VLOOKUP(A56,'Info y Comunicación'!$B$19:$J$138,9,0)),"",VLOOKUP(A56,'Info y Comunicación'!$B$19:$J$138,9,0))</f>
        <v>1</v>
      </c>
      <c r="M56" s="180">
        <f t="shared" si="3"/>
        <v>0.5</v>
      </c>
      <c r="N56" s="180">
        <f t="shared" si="4"/>
        <v>0.8035714285714286</v>
      </c>
      <c r="O56" s="180"/>
      <c r="P56" s="180"/>
    </row>
    <row r="57" spans="1:16" ht="12.75" customHeight="1" x14ac:dyDescent="0.2">
      <c r="A57" s="180" t="s">
        <v>803</v>
      </c>
      <c r="B57" s="180" t="str">
        <f t="shared" si="5"/>
        <v>13</v>
      </c>
      <c r="C57" s="180"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80" t="s">
        <v>800</v>
      </c>
      <c r="E57" s="180" t="str">
        <f>+VLOOKUP(A57,'Info y Comunicación'!$B$15:$K$138,3,0)</f>
        <v>Dimension de Informacion y comunicación 
Politica de Transparencia y Acceso a la Informaciòn Publica</v>
      </c>
      <c r="F57" s="180" t="str">
        <f>+VLOOKUP(A57,'Info y Comunicación'!$B$15:$K$138,10,0)</f>
        <v>Deficiencia de control (diseño o ejecución)</v>
      </c>
      <c r="G57" s="180">
        <f>+VLOOKUP(A57,'Info y Comunicación'!$B$13:$N$160,13,0)</f>
        <v>264.63209999999998</v>
      </c>
      <c r="H57" s="221">
        <f t="shared" si="1"/>
        <v>55</v>
      </c>
      <c r="I57" s="180" t="str">
        <f t="shared" si="2"/>
        <v>Cuando en el análisis de los requerimientos en los diferenes componentes del MECI se cuente con aspectos evaluados en nivel 1 (presente) y 1 (funcionando); 2 (presente) y 1 (funcionando).</v>
      </c>
      <c r="J57" s="180" t="s">
        <v>801</v>
      </c>
      <c r="K57" s="180">
        <f>+IF(ISBLANK(VLOOKUP(A57,'Info y Comunicación'!$B$19:$F$138,5,0)),"",VLOOKUP(A57,'Info y Comunicación'!$B$19:$F$138,5,0))</f>
        <v>2</v>
      </c>
      <c r="L57" s="180">
        <f>+IF(ISBLANK(VLOOKUP(A57,'Info y Comunicación'!$B$19:$J$138,9,0)),"",VLOOKUP(A57,'Info y Comunicación'!$B$19:$J$138,9,0))</f>
        <v>1</v>
      </c>
      <c r="M57" s="180">
        <f t="shared" si="3"/>
        <v>0.5</v>
      </c>
      <c r="N57" s="180">
        <f t="shared" si="4"/>
        <v>0.8035714285714286</v>
      </c>
      <c r="O57" s="180"/>
      <c r="P57" s="180"/>
    </row>
    <row r="58" spans="1:16" ht="12.75" customHeight="1" x14ac:dyDescent="0.2">
      <c r="A58" s="180" t="s">
        <v>804</v>
      </c>
      <c r="B58" s="180" t="str">
        <f t="shared" si="5"/>
        <v>13</v>
      </c>
      <c r="C58" s="180"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80" t="s">
        <v>800</v>
      </c>
      <c r="E58" s="180" t="str">
        <f>+VLOOKUP(A58,'Info y Comunicación'!$B$15:$K$138,3,0)</f>
        <v>Dimension de Informacion y comunicación 
Politica de Transparencia y Acceso a la Informaciòn Publica</v>
      </c>
      <c r="F58" s="180" t="str">
        <f>+VLOOKUP(A58,'Info y Comunicación'!$B$15:$K$138,10,0)</f>
        <v>Mantenimiento del control</v>
      </c>
      <c r="G58" s="180">
        <f>+VLOOKUP(A58,'Info y Comunicación'!$B$13:$N$160,13,0)</f>
        <v>304.78960000000001</v>
      </c>
      <c r="H58" s="221">
        <f t="shared" si="1"/>
        <v>61</v>
      </c>
      <c r="I58" s="180" t="str">
        <f t="shared" si="2"/>
        <v>Cuando en el análisis de los requerimientos en los diferenes componentes del MECI se cuente con aspectos evaluados en nivel 2 (presente) y 2 (funcionando); 3 (presente) y 1 (funcionando); 3 (presente) y 2 (funcionando).</v>
      </c>
      <c r="J58" s="180" t="s">
        <v>801</v>
      </c>
      <c r="K58" s="180">
        <f>+IF(ISBLANK(VLOOKUP(A58,'Info y Comunicación'!$B$19:$F$138,5,0)),"",VLOOKUP(A58,'Info y Comunicación'!$B$19:$F$138,5,0))</f>
        <v>3</v>
      </c>
      <c r="L58" s="180">
        <f>+IF(ISBLANK(VLOOKUP(A58,'Info y Comunicación'!$B$19:$J$138,9,0)),"",VLOOKUP(A58,'Info y Comunicación'!$B$19:$J$138,9,0))</f>
        <v>3</v>
      </c>
      <c r="M58" s="180">
        <f t="shared" si="3"/>
        <v>1</v>
      </c>
      <c r="N58" s="180">
        <f t="shared" si="4"/>
        <v>0.8035714285714286</v>
      </c>
      <c r="O58" s="180"/>
      <c r="P58" s="180"/>
    </row>
    <row r="59" spans="1:16" ht="12.75" customHeight="1" x14ac:dyDescent="0.2">
      <c r="A59" s="180" t="s">
        <v>805</v>
      </c>
      <c r="B59" s="180" t="str">
        <f t="shared" si="5"/>
        <v>14</v>
      </c>
      <c r="C59" s="180"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80" t="s">
        <v>800</v>
      </c>
      <c r="E59" s="180" t="str">
        <f>+VLOOKUP(A59,'Info y Comunicación'!$B$15:$K$138,3,0)</f>
        <v xml:space="preserve">Dimension de Informacion y comunicación
</v>
      </c>
      <c r="F59" s="180" t="str">
        <f>+VLOOKUP(A59,'Info y Comunicación'!$B$15:$K$138,10,0)</f>
        <v>Deficiencia de control (diseño o ejecución)</v>
      </c>
      <c r="G59" s="180">
        <f>+VLOOKUP(A59,'Info y Comunicación'!$B$13:$N$160,13,0)</f>
        <v>264.8965</v>
      </c>
      <c r="H59" s="221">
        <f t="shared" si="1"/>
        <v>56</v>
      </c>
      <c r="I59" s="180" t="str">
        <f t="shared" si="2"/>
        <v>Cuando en el análisis de los requerimientos en los diferenes componentes del MECI se cuente con aspectos evaluados en nivel 1 (presente) y 1 (funcionando); 2 (presente) y 1 (funcionando).</v>
      </c>
      <c r="J59" s="180" t="s">
        <v>806</v>
      </c>
      <c r="K59" s="180">
        <f>+IF(ISBLANK(VLOOKUP(A59,'Info y Comunicación'!$B$19:$F$138,5,0)),"",VLOOKUP(A59,'Info y Comunicación'!$B$19:$F$138,5,0))</f>
        <v>3</v>
      </c>
      <c r="L59" s="180">
        <f>+IF(ISBLANK(VLOOKUP(A59,'Info y Comunicación'!$B$19:$J$138,9,0)),"",VLOOKUP(A59,'Info y Comunicación'!$B$19:$J$138,9,0))</f>
        <v>2</v>
      </c>
      <c r="M59" s="180">
        <f t="shared" si="3"/>
        <v>0.5</v>
      </c>
      <c r="N59" s="180">
        <f t="shared" si="4"/>
        <v>0.8035714285714286</v>
      </c>
      <c r="O59" s="180"/>
      <c r="P59" s="180"/>
    </row>
    <row r="60" spans="1:16" ht="12.75" customHeight="1" x14ac:dyDescent="0.2">
      <c r="A60" s="180" t="s">
        <v>807</v>
      </c>
      <c r="B60" s="180" t="str">
        <f t="shared" si="5"/>
        <v>14</v>
      </c>
      <c r="C60" s="180" t="str">
        <f>+MID(VLOOKUP(A60,'Info y Comunicación'!$B$13:$C$160,2,0),6,LEN(VLOOKUP(A60,'Info y Comunicación'!$B$13:$C$160,2,0))-6)</f>
        <v>La entidad cuenta con políticas de operación relacionadas con la administración de la información (niveles de autoridad y responsabilidad</v>
      </c>
      <c r="D60" s="180" t="s">
        <v>800</v>
      </c>
      <c r="E60" s="180" t="str">
        <f>+VLOOKUP(A60,'Info y Comunicación'!$B$15:$K$138,3,0)</f>
        <v xml:space="preserve">Dimension de Informacion y comunicación
</v>
      </c>
      <c r="F60" s="180" t="str">
        <f>+VLOOKUP(A60,'Info y Comunicación'!$B$15:$K$138,10,0)</f>
        <v>Deficiencia de control (diseño o ejecución)</v>
      </c>
      <c r="G60" s="180">
        <f>+VLOOKUP(A60,'Info y Comunicación'!$B$13:$N$160,13,0)</f>
        <v>264.98540000000003</v>
      </c>
      <c r="H60" s="221">
        <f t="shared" si="1"/>
        <v>57</v>
      </c>
      <c r="I60" s="180" t="str">
        <f t="shared" si="2"/>
        <v>Cuando en el análisis de los requerimientos en los diferenes componentes del MECI se cuente con aspectos evaluados en nivel 1 (presente) y 1 (funcionando); 2 (presente) y 1 (funcionando).</v>
      </c>
      <c r="J60" s="180" t="s">
        <v>806</v>
      </c>
      <c r="K60" s="180">
        <f>+IF(ISBLANK(VLOOKUP(A60,'Info y Comunicación'!$B$19:$F$138,5,0)),"",VLOOKUP(A60,'Info y Comunicación'!$B$19:$F$138,5,0))</f>
        <v>2</v>
      </c>
      <c r="L60" s="180">
        <f>+IF(ISBLANK(VLOOKUP(A60,'Info y Comunicación'!$B$19:$J$138,9,0)),"",VLOOKUP(A60,'Info y Comunicación'!$B$19:$J$138,9,0))</f>
        <v>1</v>
      </c>
      <c r="M60" s="180">
        <f t="shared" si="3"/>
        <v>0.5</v>
      </c>
      <c r="N60" s="180">
        <f t="shared" si="4"/>
        <v>0.8035714285714286</v>
      </c>
      <c r="O60" s="180"/>
      <c r="P60" s="180"/>
    </row>
    <row r="61" spans="1:16" ht="12.75" customHeight="1" x14ac:dyDescent="0.2">
      <c r="A61" s="180" t="s">
        <v>808</v>
      </c>
      <c r="B61" s="180" t="str">
        <f t="shared" si="5"/>
        <v>14</v>
      </c>
      <c r="C61" s="180"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80" t="s">
        <v>800</v>
      </c>
      <c r="E61" s="180" t="str">
        <f>+VLOOKUP(A61,'Info y Comunicación'!$B$15:$K$138,3,0)</f>
        <v xml:space="preserve">Dimension de Informacion y comunicación
</v>
      </c>
      <c r="F61" s="180" t="str">
        <f>+VLOOKUP(A61,'Info y Comunicación'!$B$15:$K$138,10,0)</f>
        <v>Mantenimiento del control</v>
      </c>
      <c r="G61" s="180">
        <f>+VLOOKUP(A61,'Info y Comunicación'!$B$13:$N$160,13,0)</f>
        <v>305.01229999999998</v>
      </c>
      <c r="H61" s="221">
        <f t="shared" si="1"/>
        <v>62</v>
      </c>
      <c r="I61" s="180" t="str">
        <f t="shared" si="2"/>
        <v>Cuando en el análisis de los requerimientos en los diferenes componentes del MECI se cuente con aspectos evaluados en nivel 2 (presente) y 2 (funcionando); 3 (presente) y 1 (funcionando); 3 (presente) y 2 (funcionando).</v>
      </c>
      <c r="J61" s="180" t="s">
        <v>806</v>
      </c>
      <c r="K61" s="180">
        <f>+IF(ISBLANK(VLOOKUP(A61,'Info y Comunicación'!$B$19:$F$138,5,0)),"",VLOOKUP(A61,'Info y Comunicación'!$B$19:$F$138,5,0))</f>
        <v>3</v>
      </c>
      <c r="L61" s="180">
        <f>+IF(ISBLANK(VLOOKUP(A61,'Info y Comunicación'!$B$19:$J$138,9,0)),"",VLOOKUP(A61,'Info y Comunicación'!$B$19:$J$138,9,0))</f>
        <v>3</v>
      </c>
      <c r="M61" s="180">
        <f t="shared" si="3"/>
        <v>1</v>
      </c>
      <c r="N61" s="180">
        <f t="shared" si="4"/>
        <v>0.8035714285714286</v>
      </c>
      <c r="O61" s="180"/>
      <c r="P61" s="180"/>
    </row>
    <row r="62" spans="1:16" ht="12.75" customHeight="1" x14ac:dyDescent="0.2">
      <c r="A62" s="180" t="s">
        <v>809</v>
      </c>
      <c r="B62" s="180" t="str">
        <f t="shared" si="5"/>
        <v>14</v>
      </c>
      <c r="C62" s="180" t="str">
        <f>+MID(VLOOKUP(A62,'Info y Comunicación'!$B$13:$C$160,2,0),6,LEN(VLOOKUP(A62,'Info y Comunicación'!$B$13:$C$160,2,0))-6)</f>
        <v>La entidad establece e implementa políticas y procedimientos para facilitar una comunicación interna efectiva</v>
      </c>
      <c r="D62" s="180" t="s">
        <v>800</v>
      </c>
      <c r="E62" s="180" t="str">
        <f>+VLOOKUP(A62,'Info y Comunicación'!$B$15:$K$138,3,0)</f>
        <v xml:space="preserve">Dimension de Informacion y comunicación
</v>
      </c>
      <c r="F62" s="180" t="str">
        <f>+VLOOKUP(A62,'Info y Comunicación'!$B$15:$K$138,10,0)</f>
        <v>Mantenimiento del control</v>
      </c>
      <c r="G62" s="180">
        <f>+VLOOKUP(A62,'Info y Comunicación'!$B$13:$N$160,13,0)</f>
        <v>305.12360000000001</v>
      </c>
      <c r="H62" s="221">
        <f t="shared" si="1"/>
        <v>63</v>
      </c>
      <c r="I62" s="180" t="str">
        <f t="shared" si="2"/>
        <v>Cuando en el análisis de los requerimientos en los diferenes componentes del MECI se cuente con aspectos evaluados en nivel 2 (presente) y 2 (funcionando); 3 (presente) y 1 (funcionando); 3 (presente) y 2 (funcionando).</v>
      </c>
      <c r="J62" s="180" t="s">
        <v>806</v>
      </c>
      <c r="K62" s="180">
        <f>+IF(ISBLANK(VLOOKUP(A62,'Info y Comunicación'!$B$19:$F$138,5,0)),"",VLOOKUP(A62,'Info y Comunicación'!$B$19:$F$138,5,0))</f>
        <v>3</v>
      </c>
      <c r="L62" s="180">
        <f>+IF(ISBLANK(VLOOKUP(A62,'Info y Comunicación'!$B$19:$J$138,9,0)),"",VLOOKUP(A62,'Info y Comunicación'!$B$19:$J$138,9,0))</f>
        <v>3</v>
      </c>
      <c r="M62" s="180">
        <f t="shared" si="3"/>
        <v>1</v>
      </c>
      <c r="N62" s="180">
        <f t="shared" si="4"/>
        <v>0.8035714285714286</v>
      </c>
      <c r="O62" s="180"/>
      <c r="P62" s="180"/>
    </row>
    <row r="63" spans="1:16" ht="12.75" customHeight="1" x14ac:dyDescent="0.2">
      <c r="A63" s="180" t="s">
        <v>810</v>
      </c>
      <c r="B63" s="180" t="str">
        <f t="shared" si="5"/>
        <v>15</v>
      </c>
      <c r="C63" s="180"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80" t="s">
        <v>800</v>
      </c>
      <c r="E63" s="180" t="str">
        <f>+VLOOKUP(A63,'Info y Comunicación'!$B$15:$K$138,3,0)</f>
        <v xml:space="preserve">
Dimension de Informacion y Comunicación
Dimension de Control Interno
Primera Linea de Defensa</v>
      </c>
      <c r="F63" s="180" t="str">
        <f>+VLOOKUP(A63,'Info y Comunicación'!$B$15:$K$138,10,0)</f>
        <v>Mantenimiento del control</v>
      </c>
      <c r="G63" s="180">
        <f>+VLOOKUP(A63,'Info y Comunicación'!$B$13:$N$160,13,0)</f>
        <v>305.23689999999999</v>
      </c>
      <c r="H63" s="221">
        <f t="shared" si="1"/>
        <v>64</v>
      </c>
      <c r="I63" s="180" t="str">
        <f t="shared" si="2"/>
        <v>Cuando en el análisis de los requerimientos en los diferenes componentes del MECI se cuente con aspectos evaluados en nivel 2 (presente) y 2 (funcionando); 3 (presente) y 1 (funcionando); 3 (presente) y 2 (funcionando).</v>
      </c>
      <c r="J63" s="180" t="s">
        <v>811</v>
      </c>
      <c r="K63" s="180">
        <f>+IF(ISBLANK(VLOOKUP(A63,'Info y Comunicación'!$B$19:$F$138,5,0)),"",VLOOKUP(A63,'Info y Comunicación'!$B$19:$F$138,5,0))</f>
        <v>3</v>
      </c>
      <c r="L63" s="180">
        <f>+IF(ISBLANK(VLOOKUP(A63,'Info y Comunicación'!$B$19:$J$138,9,0)),"",VLOOKUP(A63,'Info y Comunicación'!$B$19:$J$138,9,0))</f>
        <v>3</v>
      </c>
      <c r="M63" s="180">
        <f t="shared" si="3"/>
        <v>1</v>
      </c>
      <c r="N63" s="180">
        <f t="shared" si="4"/>
        <v>0.8035714285714286</v>
      </c>
      <c r="O63" s="180"/>
      <c r="P63" s="180"/>
    </row>
    <row r="64" spans="1:16" ht="12.75" customHeight="1" x14ac:dyDescent="0.2">
      <c r="A64" s="180" t="s">
        <v>812</v>
      </c>
      <c r="B64" s="180" t="str">
        <f t="shared" si="5"/>
        <v>15</v>
      </c>
      <c r="C64" s="180"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80" t="s">
        <v>800</v>
      </c>
      <c r="E64" s="180" t="str">
        <f>+VLOOKUP(A64,'Info y Comunicación'!$B$15:$K$138,3,0)</f>
        <v xml:space="preserve">Dimension de Informacion y Comunicación
Politica de Transparencia, acceso a la información pública y lucha
contra la corrupción </v>
      </c>
      <c r="F64" s="180" t="str">
        <f>+VLOOKUP(A64,'Info y Comunicación'!$B$15:$K$138,10,0)</f>
        <v>Mantenimiento del control</v>
      </c>
      <c r="G64" s="180">
        <f>+VLOOKUP(A64,'Info y Comunicación'!$B$13:$N$160,13,0)</f>
        <v>305.36540000000002</v>
      </c>
      <c r="H64" s="221">
        <f t="shared" si="1"/>
        <v>65</v>
      </c>
      <c r="I64" s="180" t="str">
        <f t="shared" si="2"/>
        <v>Cuando en el análisis de los requerimientos en los diferenes componentes del MECI se cuente con aspectos evaluados en nivel 2 (presente) y 2 (funcionando); 3 (presente) y 1 (funcionando); 3 (presente) y 2 (funcionando).</v>
      </c>
      <c r="J64" s="180" t="s">
        <v>811</v>
      </c>
      <c r="K64" s="180">
        <f>+IF(ISBLANK(VLOOKUP(A64,'Info y Comunicación'!$B$19:$F$138,5,0)),"",VLOOKUP(A64,'Info y Comunicación'!$B$19:$F$138,5,0))</f>
        <v>3</v>
      </c>
      <c r="L64" s="180">
        <f>+IF(ISBLANK(VLOOKUP(A64,'Info y Comunicación'!$B$19:$J$138,9,0)),"",VLOOKUP(A64,'Info y Comunicación'!$B$19:$J$138,9,0))</f>
        <v>3</v>
      </c>
      <c r="M64" s="180">
        <f t="shared" si="3"/>
        <v>1</v>
      </c>
      <c r="N64" s="180">
        <f t="shared" si="4"/>
        <v>0.8035714285714286</v>
      </c>
      <c r="O64" s="180"/>
      <c r="P64" s="180"/>
    </row>
    <row r="65" spans="1:16" ht="12.75" customHeight="1" x14ac:dyDescent="0.2">
      <c r="A65" s="180" t="s">
        <v>813</v>
      </c>
      <c r="B65" s="180" t="str">
        <f t="shared" si="5"/>
        <v>15</v>
      </c>
      <c r="C65" s="180"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180" t="s">
        <v>800</v>
      </c>
      <c r="E65" s="180" t="str">
        <f>+VLOOKUP(A65,'Info y Comunicación'!$B$15:$K$138,3,0)</f>
        <v xml:space="preserve">Dimension de Informacion y Comunicación
Politica de Gestion Documental
Politica de Transparencia, acceso a la información pública y lucha
contra la corrupción </v>
      </c>
      <c r="F65" s="180" t="str">
        <f>+VLOOKUP(A65,'Info y Comunicación'!$B$15:$K$138,10,0)</f>
        <v>Mantenimiento del control</v>
      </c>
      <c r="G65" s="180">
        <f>+VLOOKUP(A65,'Info y Comunicación'!$B$13:$N$160,13,0)</f>
        <v>305.4563</v>
      </c>
      <c r="H65" s="221">
        <f t="shared" si="1"/>
        <v>66</v>
      </c>
      <c r="I65" s="180" t="str">
        <f t="shared" si="2"/>
        <v>Cuando en el análisis de los requerimientos en los diferenes componentes del MECI se cuente con aspectos evaluados en nivel 2 (presente) y 2 (funcionando); 3 (presente) y 1 (funcionando); 3 (presente) y 2 (funcionando).</v>
      </c>
      <c r="J65" s="180" t="s">
        <v>811</v>
      </c>
      <c r="K65" s="180">
        <f>+IF(ISBLANK(VLOOKUP(A65,'Info y Comunicación'!$B$19:$F$138,5,0)),"",VLOOKUP(A65,'Info y Comunicación'!$B$19:$F$138,5,0))</f>
        <v>3</v>
      </c>
      <c r="L65" s="180">
        <f>+IF(ISBLANK(VLOOKUP(A65,'Info y Comunicación'!$B$19:$J$138,9,0)),"",VLOOKUP(A65,'Info y Comunicación'!$B$19:$J$138,9,0))</f>
        <v>3</v>
      </c>
      <c r="M65" s="180">
        <f t="shared" si="3"/>
        <v>1</v>
      </c>
      <c r="N65" s="180">
        <f t="shared" si="4"/>
        <v>0.8035714285714286</v>
      </c>
      <c r="O65" s="180"/>
      <c r="P65" s="180"/>
    </row>
    <row r="66" spans="1:16" ht="12.75" customHeight="1" x14ac:dyDescent="0.2">
      <c r="A66" s="180" t="s">
        <v>814</v>
      </c>
      <c r="B66" s="180" t="str">
        <f t="shared" si="5"/>
        <v>15</v>
      </c>
      <c r="C66" s="180"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180" t="s">
        <v>800</v>
      </c>
      <c r="E66" s="180" t="str">
        <f>+VLOOKUP(A66,'Info y Comunicación'!$B$15:$K$138,3,0)</f>
        <v>Dimension de Informacion y Comunicación
Politica deControl Interno
Lineas de Defensa</v>
      </c>
      <c r="F66" s="180" t="str">
        <f>+VLOOKUP(A66,'Info y Comunicación'!$B$15:$K$138,10,0)</f>
        <v>Oportunidad de mejora</v>
      </c>
      <c r="G66" s="180">
        <f>+VLOOKUP(A66,'Info y Comunicación'!$B$13:$N$160,13,0)</f>
        <v>285.56319999999999</v>
      </c>
      <c r="H66" s="221">
        <f t="shared" si="1"/>
        <v>59</v>
      </c>
      <c r="I66" s="180" t="str">
        <f t="shared" si="2"/>
        <v>Cuando en el análisis de los requerimientos en los diferenes componentes del MECI se cuente con aspectos evaluados en nivel 2 (presente) y 3 (funcionando).</v>
      </c>
      <c r="J66" s="180" t="s">
        <v>811</v>
      </c>
      <c r="K66" s="180">
        <f>+IF(ISBLANK(VLOOKUP(A66,'Info y Comunicación'!$B$19:$F$138,5,0)),"",VLOOKUP(A66,'Info y Comunicación'!$B$19:$F$138,5,0))</f>
        <v>2</v>
      </c>
      <c r="L66" s="180">
        <f>+IF(ISBLANK(VLOOKUP(A66,'Info y Comunicación'!$B$19:$J$138,9,0)),"",VLOOKUP(A66,'Info y Comunicación'!$B$19:$J$138,9,0))</f>
        <v>3</v>
      </c>
      <c r="M66" s="180">
        <f t="shared" si="3"/>
        <v>0.75</v>
      </c>
      <c r="N66" s="180">
        <f t="shared" si="4"/>
        <v>0.8035714285714286</v>
      </c>
      <c r="O66" s="180"/>
      <c r="P66" s="180"/>
    </row>
    <row r="67" spans="1:16" ht="12.75" customHeight="1" x14ac:dyDescent="0.2">
      <c r="A67" s="180" t="s">
        <v>815</v>
      </c>
      <c r="B67" s="180" t="str">
        <f t="shared" si="5"/>
        <v>15</v>
      </c>
      <c r="C67" s="180" t="str">
        <f>+MID(VLOOKUP(A67,'Info y Comunicación'!$B$13:$C$160,2,0),6,LEN(VLOOKUP(A67,'Info y Comunicación'!$B$13:$C$160,2,0))-6)</f>
        <v>La entidad analiza periodicamente su caracterización de usuarios o grupos de valor, a fin de actualizarla cuando sea pertinente</v>
      </c>
      <c r="D67" s="180" t="s">
        <v>800</v>
      </c>
      <c r="E67" s="180" t="str">
        <f>+VLOOKUP(A67,'Info y Comunicación'!$B$15:$K$138,3,0)</f>
        <v>Dimension de Direccionamiento Estrategico y Planeaciòn
Politica de Planeacion Institucional</v>
      </c>
      <c r="F67" s="180" t="str">
        <f>+VLOOKUP(A67,'Info y Comunicación'!$B$15:$K$138,10,0)</f>
        <v>Mantenimiento del control</v>
      </c>
      <c r="G67" s="180">
        <f>+VLOOKUP(A67,'Info y Comunicación'!$B$13:$N$160,13,0)</f>
        <v>305.63209999999998</v>
      </c>
      <c r="H67" s="221">
        <f t="shared" si="1"/>
        <v>67</v>
      </c>
      <c r="I67" s="180" t="str">
        <f t="shared" si="2"/>
        <v>Cuando en el análisis de los requerimientos en los diferenes componentes del MECI se cuente con aspectos evaluados en nivel 2 (presente) y 2 (funcionando); 3 (presente) y 1 (funcionando); 3 (presente) y 2 (funcionando).</v>
      </c>
      <c r="J67" s="180" t="s">
        <v>811</v>
      </c>
      <c r="K67" s="180" t="str">
        <f>+IF(ISBLANK(VLOOKUP(A67,'Info y Comunicación'!$B$19:$F$138,5,0)),"",VLOOKUP(A67,'Info y Comunicación'!$B$19:$F$138,5,0))</f>
        <v>2.0</v>
      </c>
      <c r="L67" s="180">
        <f>+IF(ISBLANK(VLOOKUP(A67,'Info y Comunicación'!$B$19:$J$138,9,0)),"",VLOOKUP(A67,'Info y Comunicación'!$B$19:$J$138,9,0))</f>
        <v>1</v>
      </c>
      <c r="M67" s="180">
        <f t="shared" si="3"/>
        <v>1</v>
      </c>
      <c r="N67" s="180">
        <f t="shared" si="4"/>
        <v>0.8035714285714286</v>
      </c>
      <c r="O67" s="180"/>
      <c r="P67" s="180"/>
    </row>
    <row r="68" spans="1:16" ht="12.75" customHeight="1" x14ac:dyDescent="0.2">
      <c r="A68" s="180" t="s">
        <v>816</v>
      </c>
      <c r="B68" s="180" t="str">
        <f t="shared" si="5"/>
        <v>15</v>
      </c>
      <c r="C68" s="180"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180" t="s">
        <v>800</v>
      </c>
      <c r="E68" s="180" t="str">
        <f>+VLOOKUP(A68,'Info y Comunicación'!$B$15:$K$138,3,0)</f>
        <v>Dimension de Direccionamiento Estrategico y Planeaciòn
Politica de Planeacion Institucional</v>
      </c>
      <c r="F68" s="180" t="str">
        <f>+VLOOKUP(A68,'Info y Comunicación'!$B$15:$K$138,10,0)</f>
        <v>Deficiencia de control (diseño o ejecución)</v>
      </c>
      <c r="G68" s="180">
        <f>+VLOOKUP(A68,'Info y Comunicación'!$B$13:$N$160,13,0)</f>
        <v>265.78960000000001</v>
      </c>
      <c r="H68" s="221">
        <f t="shared" si="1"/>
        <v>58</v>
      </c>
      <c r="I68" s="180" t="str">
        <f t="shared" si="2"/>
        <v>Cuando en el análisis de los requerimientos en los diferenes componentes del MECI se cuente con aspectos evaluados en nivel 1 (presente) y 1 (funcionando); 2 (presente) y 1 (funcionando).</v>
      </c>
      <c r="J68" s="180" t="s">
        <v>811</v>
      </c>
      <c r="K68" s="180">
        <f>+IF(ISBLANK(VLOOKUP(A68,'Info y Comunicación'!$B$19:$F$138,5,0)),"",VLOOKUP(A68,'Info y Comunicación'!$B$19:$F$138,5,0))</f>
        <v>2</v>
      </c>
      <c r="L68" s="180">
        <f>+IF(ISBLANK(VLOOKUP(A68,'Info y Comunicación'!$B$19:$J$138,9,0)),"",VLOOKUP(A68,'Info y Comunicación'!$B$19:$J$138,9,0))</f>
        <v>1</v>
      </c>
      <c r="M68" s="180">
        <f t="shared" si="3"/>
        <v>0.5</v>
      </c>
      <c r="N68" s="180">
        <f t="shared" si="4"/>
        <v>0.8035714285714286</v>
      </c>
      <c r="O68" s="180"/>
      <c r="P68" s="180"/>
    </row>
    <row r="69" spans="1:16" ht="12.75" customHeight="1" x14ac:dyDescent="0.2">
      <c r="A69" s="180" t="s">
        <v>817</v>
      </c>
      <c r="B69" s="180" t="str">
        <f t="shared" si="5"/>
        <v>16</v>
      </c>
      <c r="C69" s="180"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80" t="s">
        <v>818</v>
      </c>
      <c r="E69" s="180" t="str">
        <f>+VLOOKUP(A69,'Actividades de Monitoreo'!$B$17:$K$134,3,0)</f>
        <v>Dimension de Control Interno
Lineas Estrategica</v>
      </c>
      <c r="F69" s="180" t="str">
        <f>+VLOOKUP(A69,'Actividades de Monitoreo'!$B$17:$K$134,10,0)</f>
        <v>Mantenimiento del control</v>
      </c>
      <c r="G69" s="228">
        <f>+VLOOKUP(A69,'Actividades de Monitoreo'!$B$13:$N$176,13,0)</f>
        <v>385.87450000000001</v>
      </c>
      <c r="H69" s="221">
        <f t="shared" si="1"/>
        <v>72</v>
      </c>
      <c r="I69" s="180" t="str">
        <f t="shared" si="2"/>
        <v>Cuando en el análisis de los requerimientos en los diferenes componentes del MECI se cuente con aspectos evaluados en nivel 2 (presente) y 2 (funcionando); 3 (presente) y 1 (funcionando); 3 (presente) y 2 (funcionando).</v>
      </c>
      <c r="J69" s="180" t="s">
        <v>819</v>
      </c>
      <c r="K69" s="180">
        <f>+IF(ISBLANK(VLOOKUP(A69,'Actividades de Monitoreo'!$B$20:$F$134,5,0)),"",VLOOKUP(A69,'Actividades de Monitoreo'!$B$20:$F$134,5,0))</f>
        <v>3</v>
      </c>
      <c r="L69" s="180">
        <f>+IF(ISBLANK(VLOOKUP(A69,'Actividades de Monitoreo'!$B$20:$J$134,9,0)),"",VLOOKUP(A69,'Actividades de Monitoreo'!$B$20:$J$134,9,0))</f>
        <v>3</v>
      </c>
      <c r="M69" s="180">
        <f t="shared" si="3"/>
        <v>1</v>
      </c>
      <c r="N69" s="180">
        <f t="shared" si="4"/>
        <v>0.8571428571428571</v>
      </c>
      <c r="O69" s="180"/>
      <c r="P69" s="180"/>
    </row>
    <row r="70" spans="1:16" ht="12.75" customHeight="1" x14ac:dyDescent="0.2">
      <c r="A70" s="180" t="s">
        <v>820</v>
      </c>
      <c r="B70" s="180" t="str">
        <f t="shared" si="5"/>
        <v>16</v>
      </c>
      <c r="C70" s="180"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180" t="s">
        <v>818</v>
      </c>
      <c r="E70" s="180" t="str">
        <f>+VLOOKUP(A70,'Actividades de Monitoreo'!$B$17:$K$134,3,0)</f>
        <v>Dimension de Control Interno
Lineas Estrategica</v>
      </c>
      <c r="F70" s="180" t="str">
        <f>+VLOOKUP(A70,'Actividades de Monitoreo'!$B$17:$K$134,10,0)</f>
        <v>Mantenimiento del control</v>
      </c>
      <c r="G70" s="228">
        <f>+VLOOKUP(A70,'Actividades de Monitoreo'!$B$13:$N$176,13,0)</f>
        <v>385.96539999999999</v>
      </c>
      <c r="H70" s="221">
        <f t="shared" si="1"/>
        <v>73</v>
      </c>
      <c r="I70" s="180" t="str">
        <f t="shared" si="2"/>
        <v>Cuando en el análisis de los requerimientos en los diferenes componentes del MECI se cuente con aspectos evaluados en nivel 2 (presente) y 2 (funcionando); 3 (presente) y 1 (funcionando); 3 (presente) y 2 (funcionando).</v>
      </c>
      <c r="J70" s="180" t="s">
        <v>819</v>
      </c>
      <c r="K70" s="180">
        <f>+IF(ISBLANK(VLOOKUP(A70,'Actividades de Monitoreo'!$B$20:$F$134,5,0)),"",VLOOKUP(A70,'Actividades de Monitoreo'!$B$20:$F$134,5,0))</f>
        <v>3</v>
      </c>
      <c r="L70" s="180">
        <f>+IF(ISBLANK(VLOOKUP(A70,'Actividades de Monitoreo'!$B$20:$J$134,9,0)),"",VLOOKUP(A70,'Actividades de Monitoreo'!$B$20:$J$134,9,0))</f>
        <v>3</v>
      </c>
      <c r="M70" s="180">
        <f t="shared" si="3"/>
        <v>1</v>
      </c>
      <c r="N70" s="180">
        <f t="shared" si="4"/>
        <v>0.8571428571428571</v>
      </c>
      <c r="O70" s="180"/>
      <c r="P70" s="180"/>
    </row>
    <row r="71" spans="1:16" ht="12.75" customHeight="1" x14ac:dyDescent="0.2">
      <c r="A71" s="180" t="s">
        <v>821</v>
      </c>
      <c r="B71" s="180" t="str">
        <f t="shared" si="5"/>
        <v>16</v>
      </c>
      <c r="C71" s="180"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80" t="s">
        <v>818</v>
      </c>
      <c r="E71" s="180" t="str">
        <f>+VLOOKUP(A71,'Actividades de Monitoreo'!$B$17:$K$134,3,0)</f>
        <v>Dimension de Control Interno
Tercera Linea de Defensa</v>
      </c>
      <c r="F71" s="180" t="str">
        <f>+VLOOKUP(A71,'Actividades de Monitoreo'!$B$17:$K$134,10,0)</f>
        <v>Mantenimiento del control</v>
      </c>
      <c r="G71" s="228">
        <f>+VLOOKUP(A71,'Actividades de Monitoreo'!$B$13:$N$176,13,0)</f>
        <v>386.01229999999998</v>
      </c>
      <c r="H71" s="221">
        <f t="shared" si="1"/>
        <v>74</v>
      </c>
      <c r="I71" s="180" t="str">
        <f t="shared" si="2"/>
        <v>Cuando en el análisis de los requerimientos en los diferenes componentes del MECI se cuente con aspectos evaluados en nivel 2 (presente) y 2 (funcionando); 3 (presente) y 1 (funcionando); 3 (presente) y 2 (funcionando).</v>
      </c>
      <c r="J71" s="180" t="s">
        <v>819</v>
      </c>
      <c r="K71" s="180">
        <f>+IF(ISBLANK(VLOOKUP(A71,'Actividades de Monitoreo'!$B$20:$F$134,5,0)),"",VLOOKUP(A71,'Actividades de Monitoreo'!$B$20:$F$134,5,0))</f>
        <v>3</v>
      </c>
      <c r="L71" s="180">
        <f>+IF(ISBLANK(VLOOKUP(A71,'Actividades de Monitoreo'!$B$20:$J$134,9,0)),"",VLOOKUP(A71,'Actividades de Monitoreo'!$B$20:$J$134,9,0))</f>
        <v>3</v>
      </c>
      <c r="M71" s="180">
        <f t="shared" si="3"/>
        <v>1</v>
      </c>
      <c r="N71" s="180">
        <f t="shared" si="4"/>
        <v>0.8571428571428571</v>
      </c>
      <c r="O71" s="180"/>
      <c r="P71" s="180"/>
    </row>
    <row r="72" spans="1:16" ht="12.75" customHeight="1" x14ac:dyDescent="0.2">
      <c r="A72" s="180" t="s">
        <v>822</v>
      </c>
      <c r="B72" s="180" t="str">
        <f t="shared" si="5"/>
        <v>16</v>
      </c>
      <c r="C72" s="180"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80" t="s">
        <v>818</v>
      </c>
      <c r="E72" s="180" t="str">
        <f>+VLOOKUP(A72,'Actividades de Monitoreo'!$B$17:$K$134,3,0)</f>
        <v>Dimension de Control Interno
Segunda Linea de Defensa</v>
      </c>
      <c r="F72" s="180" t="str">
        <f>+VLOOKUP(A72,'Actividades de Monitoreo'!$B$17:$K$134,10,0)</f>
        <v>Deficiencia de control (diseño o ejecución)</v>
      </c>
      <c r="G72" s="228">
        <f>+VLOOKUP(A72,'Actividades de Monitoreo'!$B$13:$N$176,13,0)</f>
        <v>346.12360000000001</v>
      </c>
      <c r="H72" s="221">
        <f t="shared" si="1"/>
        <v>68</v>
      </c>
      <c r="I72" s="180" t="str">
        <f t="shared" si="2"/>
        <v>Cuando en el análisis de los requerimientos en los diferenes componentes del MECI se cuente con aspectos evaluados en nivel 1 (presente) y 1 (funcionando); 2 (presente) y 1 (funcionando).</v>
      </c>
      <c r="J72" s="180" t="s">
        <v>819</v>
      </c>
      <c r="K72" s="180">
        <f>+IF(ISBLANK(VLOOKUP(A72,'Actividades de Monitoreo'!$B$20:$F$134,5,0)),"",VLOOKUP(A72,'Actividades de Monitoreo'!$B$20:$F$134,5,0))</f>
        <v>2</v>
      </c>
      <c r="L72" s="180">
        <f>+IF(ISBLANK(VLOOKUP(A72,'Actividades de Monitoreo'!$B$20:$J$134,9,0)),"",VLOOKUP(A72,'Actividades de Monitoreo'!$B$20:$J$134,9,0))</f>
        <v>2</v>
      </c>
      <c r="M72" s="180">
        <f t="shared" si="3"/>
        <v>0.5</v>
      </c>
      <c r="N72" s="180">
        <f t="shared" si="4"/>
        <v>0.8571428571428571</v>
      </c>
      <c r="O72" s="180"/>
      <c r="P72" s="180"/>
    </row>
    <row r="73" spans="1:16" ht="12.75" customHeight="1" x14ac:dyDescent="0.2">
      <c r="A73" s="180" t="s">
        <v>823</v>
      </c>
      <c r="B73" s="180" t="str">
        <f t="shared" si="5"/>
        <v>16</v>
      </c>
      <c r="C73" s="180"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80" t="s">
        <v>818</v>
      </c>
      <c r="E73" s="180" t="str">
        <f>+VLOOKUP(A73,'Actividades de Monitoreo'!$B$17:$K$134,3,0)</f>
        <v>Dimension de Control Interno
Lineas de Defensa</v>
      </c>
      <c r="F73" s="180" t="str">
        <f>+VLOOKUP(A73,'Actividades de Monitoreo'!$B$17:$K$134,10,0)</f>
        <v>Mantenimiento del control</v>
      </c>
      <c r="G73" s="228">
        <f>+VLOOKUP(A73,'Actividades de Monitoreo'!$B$13:$N$176,13,0)</f>
        <v>386.21359999999999</v>
      </c>
      <c r="H73" s="221">
        <f t="shared" si="1"/>
        <v>75</v>
      </c>
      <c r="I73" s="180" t="str">
        <f t="shared" si="2"/>
        <v>Cuando en el análisis de los requerimientos en los diferenes componentes del MECI se cuente con aspectos evaluados en nivel 2 (presente) y 2 (funcionando); 3 (presente) y 1 (funcionando); 3 (presente) y 2 (funcionando).</v>
      </c>
      <c r="J73" s="180" t="s">
        <v>819</v>
      </c>
      <c r="K73" s="180">
        <f>+IF(ISBLANK(VLOOKUP(A73,'Actividades de Monitoreo'!$B$20:$F$134,5,0)),"",VLOOKUP(A73,'Actividades de Monitoreo'!$B$20:$F$134,5,0))</f>
        <v>3</v>
      </c>
      <c r="L73" s="180">
        <f>+IF(ISBLANK(VLOOKUP(A73,'Actividades de Monitoreo'!$B$20:$J$134,9,0)),"",VLOOKUP(A73,'Actividades de Monitoreo'!$B$20:$J$134,9,0))</f>
        <v>3</v>
      </c>
      <c r="M73" s="180">
        <f t="shared" si="3"/>
        <v>1</v>
      </c>
      <c r="N73" s="180">
        <f t="shared" si="4"/>
        <v>0.8571428571428571</v>
      </c>
      <c r="O73" s="180"/>
      <c r="P73" s="180"/>
    </row>
    <row r="74" spans="1:16" ht="12.75" customHeight="1" x14ac:dyDescent="0.2">
      <c r="A74" s="180" t="s">
        <v>824</v>
      </c>
      <c r="B74" s="180" t="str">
        <f t="shared" si="5"/>
        <v>17</v>
      </c>
      <c r="C74" s="180"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80" t="s">
        <v>818</v>
      </c>
      <c r="E74" s="180" t="str">
        <f>+VLOOKUP(A74,'Actividades de Monitoreo'!$B$17:$K$134,3,0)</f>
        <v>Dimension de Control Interno
Lineas de Defensa</v>
      </c>
      <c r="F74" s="180" t="str">
        <f>+VLOOKUP(A74,'Actividades de Monitoreo'!$B$17:$K$134,10,0)</f>
        <v>Mantenimiento del control</v>
      </c>
      <c r="G74" s="228">
        <f>+VLOOKUP(A74,'Actividades de Monitoreo'!$B$13:$N$176,13,0)</f>
        <v>386.32580000000002</v>
      </c>
      <c r="H74" s="221">
        <f t="shared" si="1"/>
        <v>76</v>
      </c>
      <c r="I74" s="180" t="str">
        <f t="shared" si="2"/>
        <v>Cuando en el análisis de los requerimientos en los diferenes componentes del MECI se cuente con aspectos evaluados en nivel 2 (presente) y 2 (funcionando); 3 (presente) y 1 (funcionando); 3 (presente) y 2 (funcionando).</v>
      </c>
      <c r="J74" s="180" t="s">
        <v>825</v>
      </c>
      <c r="K74" s="180">
        <f>+IF(ISBLANK(VLOOKUP(A74,'Actividades de Monitoreo'!$B$20:$F$134,5,0)),"",VLOOKUP(A74,'Actividades de Monitoreo'!$B$20:$F$134,5,0))</f>
        <v>3</v>
      </c>
      <c r="L74" s="180">
        <f>+IF(ISBLANK(VLOOKUP(A74,'Actividades de Monitoreo'!$B$20:$J$134,9,0)),"",VLOOKUP(A74,'Actividades de Monitoreo'!$B$20:$J$134,9,0))</f>
        <v>3</v>
      </c>
      <c r="M74" s="180">
        <f t="shared" si="3"/>
        <v>1</v>
      </c>
      <c r="N74" s="180">
        <f t="shared" si="4"/>
        <v>0.8571428571428571</v>
      </c>
      <c r="O74" s="180"/>
      <c r="P74" s="180"/>
    </row>
    <row r="75" spans="1:16" ht="12.75" customHeight="1" x14ac:dyDescent="0.2">
      <c r="A75" s="180" t="s">
        <v>826</v>
      </c>
      <c r="B75" s="180" t="str">
        <f t="shared" si="5"/>
        <v>17</v>
      </c>
      <c r="C75" s="180"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80" t="s">
        <v>818</v>
      </c>
      <c r="E75" s="180" t="str">
        <f>+VLOOKUP(A75,'Actividades de Monitoreo'!$B$17:$K$134,3,0)</f>
        <v>Dimension de Control Interno
Lineas de Defensa</v>
      </c>
      <c r="F75" s="180" t="str">
        <f>+VLOOKUP(A75,'Actividades de Monitoreo'!$B$17:$K$134,10,0)</f>
        <v>Mantenimiento del control</v>
      </c>
      <c r="G75" s="228">
        <f>+VLOOKUP(A75,'Actividades de Monitoreo'!$B$13:$N$176,13,0)</f>
        <v>386.45690000000002</v>
      </c>
      <c r="H75" s="221">
        <f t="shared" si="1"/>
        <v>77</v>
      </c>
      <c r="I75" s="180" t="str">
        <f t="shared" si="2"/>
        <v>Cuando en el análisis de los requerimientos en los diferenes componentes del MECI se cuente con aspectos evaluados en nivel 2 (presente) y 2 (funcionando); 3 (presente) y 1 (funcionando); 3 (presente) y 2 (funcionando).</v>
      </c>
      <c r="J75" s="180" t="s">
        <v>825</v>
      </c>
      <c r="K75" s="180">
        <f>+IF(ISBLANK(VLOOKUP(A75,'Actividades de Monitoreo'!$B$20:$F$134,5,0)),"",VLOOKUP(A75,'Actividades de Monitoreo'!$B$20:$F$134,5,0))</f>
        <v>3</v>
      </c>
      <c r="L75" s="180">
        <f>+IF(ISBLANK(VLOOKUP(A75,'Actividades de Monitoreo'!$B$20:$J$134,9,0)),"",VLOOKUP(A75,'Actividades de Monitoreo'!$B$20:$J$134,9,0))</f>
        <v>3</v>
      </c>
      <c r="M75" s="180">
        <f t="shared" si="3"/>
        <v>1</v>
      </c>
      <c r="N75" s="180">
        <f t="shared" si="4"/>
        <v>0.8571428571428571</v>
      </c>
      <c r="O75" s="180"/>
      <c r="P75" s="180"/>
    </row>
    <row r="76" spans="1:16" ht="12.75" customHeight="1" x14ac:dyDescent="0.2">
      <c r="A76" s="180" t="s">
        <v>827</v>
      </c>
      <c r="B76" s="180" t="str">
        <f t="shared" si="5"/>
        <v>17</v>
      </c>
      <c r="C76" s="180" t="str">
        <f>+MID(VLOOKUP(A76,'Actividades de Monitoreo'!$B$13:$C$176,2,0),6,LEN(VLOOKUP(A76,'Actividades de Monitoreo'!$B$13:$C$176,2,0))-6)</f>
        <v>La entidad cuenta con políticas donde se establezca a quién reportar las deficiencias de control interno como resultado del monitoreo continuo</v>
      </c>
      <c r="D76" s="180" t="s">
        <v>818</v>
      </c>
      <c r="E76" s="180" t="str">
        <f>+VLOOKUP(A76,'Actividades de Monitoreo'!$B$17:$K$134,3,0)</f>
        <v>Dimension de Control Interno
Lineas de Defensa</v>
      </c>
      <c r="F76" s="180" t="str">
        <f>+VLOOKUP(A76,'Actividades de Monitoreo'!$B$17:$K$134,10,0)</f>
        <v>Deficiencia de control (diseño o ejecución)</v>
      </c>
      <c r="G76" s="228">
        <f>+VLOOKUP(A76,'Actividades de Monitoreo'!$B$13:$N$176,13,0)</f>
        <v>346.56319999999999</v>
      </c>
      <c r="H76" s="221">
        <f t="shared" si="1"/>
        <v>69</v>
      </c>
      <c r="I76" s="180" t="str">
        <f t="shared" si="2"/>
        <v>Cuando en el análisis de los requerimientos en los diferenes componentes del MECI se cuente con aspectos evaluados en nivel 1 (presente) y 1 (funcionando); 2 (presente) y 1 (funcionando).</v>
      </c>
      <c r="J76" s="180" t="s">
        <v>825</v>
      </c>
      <c r="K76" s="180">
        <f>+IF(ISBLANK(VLOOKUP(A76,'Actividades de Monitoreo'!$B$20:$F$134,5,0)),"",VLOOKUP(A76,'Actividades de Monitoreo'!$B$20:$F$134,5,0))</f>
        <v>3</v>
      </c>
      <c r="L76" s="180">
        <f>+IF(ISBLANK(VLOOKUP(A76,'Actividades de Monitoreo'!$B$20:$J$134,9,0)),"",VLOOKUP(A76,'Actividades de Monitoreo'!$B$20:$J$134,9,0))</f>
        <v>2</v>
      </c>
      <c r="M76" s="180">
        <f t="shared" si="3"/>
        <v>0.5</v>
      </c>
      <c r="N76" s="180">
        <f t="shared" si="4"/>
        <v>0.8571428571428571</v>
      </c>
      <c r="O76" s="180"/>
      <c r="P76" s="180"/>
    </row>
    <row r="77" spans="1:16" ht="12.75" customHeight="1" x14ac:dyDescent="0.2">
      <c r="A77" s="180" t="s">
        <v>828</v>
      </c>
      <c r="B77" s="180" t="str">
        <f t="shared" si="5"/>
        <v>17</v>
      </c>
      <c r="C77" s="180"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80" t="s">
        <v>818</v>
      </c>
      <c r="E77" s="180" t="str">
        <f>+VLOOKUP(A77,'Actividades de Monitoreo'!$B$17:$K$134,3,0)</f>
        <v>Dimension de Control Interno
Lineas de Defensa</v>
      </c>
      <c r="F77" s="180" t="str">
        <f>+VLOOKUP(A77,'Actividades de Monitoreo'!$B$17:$K$134,10,0)</f>
        <v>Mantenimiento del control</v>
      </c>
      <c r="G77" s="228">
        <f>+VLOOKUP(A77,'Actividades de Monitoreo'!$B$13:$N$176,13,0)</f>
        <v>386.78539999999998</v>
      </c>
      <c r="H77" s="221">
        <f t="shared" si="1"/>
        <v>78</v>
      </c>
      <c r="I77" s="180" t="str">
        <f t="shared" si="2"/>
        <v>Cuando en el análisis de los requerimientos en los diferenes componentes del MECI se cuente con aspectos evaluados en nivel 2 (presente) y 2 (funcionando); 3 (presente) y 1 (funcionando); 3 (presente) y 2 (funcionando).</v>
      </c>
      <c r="J77" s="180" t="s">
        <v>825</v>
      </c>
      <c r="K77" s="180" t="str">
        <f>+IF(ISBLANK(VLOOKUP(A77,'Actividades de Monitoreo'!$B$20:$F$134,5,0)),"",VLOOKUP(A77,'Actividades de Monitoreo'!$B$20:$F$134,5,0))</f>
        <v>2.0</v>
      </c>
      <c r="L77" s="180">
        <f>+IF(ISBLANK(VLOOKUP(A77,'Actividades de Monitoreo'!$B$20:$J$134,9,0)),"",VLOOKUP(A77,'Actividades de Monitoreo'!$B$20:$J$134,9,0))</f>
        <v>2</v>
      </c>
      <c r="M77" s="180">
        <f t="shared" si="3"/>
        <v>1</v>
      </c>
      <c r="N77" s="180">
        <f t="shared" si="4"/>
        <v>0.8571428571428571</v>
      </c>
      <c r="O77" s="180"/>
      <c r="P77" s="180"/>
    </row>
    <row r="78" spans="1:16" ht="12.75" customHeight="1" x14ac:dyDescent="0.2">
      <c r="A78" s="180" t="s">
        <v>829</v>
      </c>
      <c r="B78" s="180" t="str">
        <f t="shared" si="5"/>
        <v>17</v>
      </c>
      <c r="C78" s="180" t="str">
        <f>+MID(VLOOKUP(A78,'Actividades de Monitoreo'!$B$13:$C$176,2,0),6,LEN(VLOOKUP(A78,'Actividades de Monitoreo'!$B$13:$C$176,2,0))-6)</f>
        <v>Los procesos y/o servicios tercerizados, son evaluados acorde con su nivel de riesgos</v>
      </c>
      <c r="D78" s="180" t="s">
        <v>818</v>
      </c>
      <c r="E78" s="180" t="str">
        <f>+VLOOKUP(A78,'Actividades de Monitoreo'!$B$17:$K$134,3,0)</f>
        <v>Dimension de Control Interno
Lineas de Defensa</v>
      </c>
      <c r="F78" s="180" t="str">
        <f>+VLOOKUP(A78,'Actividades de Monitoreo'!$B$17:$K$134,10,0)</f>
        <v>Mantenimiento del control</v>
      </c>
      <c r="G78" s="228">
        <f>+VLOOKUP(A78,'Actividades de Monitoreo'!$B$13:$N$176,13,0)</f>
        <v>386.87450000000001</v>
      </c>
      <c r="H78" s="221">
        <f t="shared" si="1"/>
        <v>79</v>
      </c>
      <c r="I78" s="180" t="str">
        <f t="shared" si="2"/>
        <v>Cuando en el análisis de los requerimientos en los diferenes componentes del MECI se cuente con aspectos evaluados en nivel 2 (presente) y 2 (funcionando); 3 (presente) y 1 (funcionando); 3 (presente) y 2 (funcionando).</v>
      </c>
      <c r="J78" s="180" t="s">
        <v>825</v>
      </c>
      <c r="K78" s="180">
        <f>+IF(ISBLANK(VLOOKUP(A78,'Actividades de Monitoreo'!$B$20:$F$134,5,0)),"",VLOOKUP(A78,'Actividades de Monitoreo'!$B$20:$F$134,5,0))</f>
        <v>3</v>
      </c>
      <c r="L78" s="180">
        <f>+IF(ISBLANK(VLOOKUP(A78,'Actividades de Monitoreo'!$B$20:$J$134,9,0)),"",VLOOKUP(A78,'Actividades de Monitoreo'!$B$20:$J$134,9,0))</f>
        <v>3</v>
      </c>
      <c r="M78" s="180">
        <f t="shared" si="3"/>
        <v>1</v>
      </c>
      <c r="N78" s="180">
        <f t="shared" si="4"/>
        <v>0.8571428571428571</v>
      </c>
      <c r="O78" s="180"/>
      <c r="P78" s="180"/>
    </row>
    <row r="79" spans="1:16" ht="12.75" customHeight="1" x14ac:dyDescent="0.2">
      <c r="A79" s="180" t="s">
        <v>830</v>
      </c>
      <c r="B79" s="180" t="str">
        <f t="shared" si="5"/>
        <v>17</v>
      </c>
      <c r="C79" s="180"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80" t="s">
        <v>818</v>
      </c>
      <c r="E79" s="180" t="str">
        <f>+VLOOKUP(A79,'Actividades de Monitoreo'!$B$17:$K$134,3,0)</f>
        <v xml:space="preserve">
Dimension de Informacion y Comunicación 
Dimension de Control Interno
Lineas de Defensa</v>
      </c>
      <c r="F79" s="180" t="str">
        <f>+VLOOKUP(A79,'Actividades de Monitoreo'!$B$17:$K$134,10,0)</f>
        <v>Mantenimiento del control</v>
      </c>
      <c r="G79" s="228">
        <f>+VLOOKUP(A79,'Actividades de Monitoreo'!$B$13:$N$176,13,0)</f>
        <v>386.98739999999998</v>
      </c>
      <c r="H79" s="221">
        <f t="shared" si="1"/>
        <v>80</v>
      </c>
      <c r="I79" s="180" t="str">
        <f t="shared" si="2"/>
        <v>Cuando en el análisis de los requerimientos en los diferenes componentes del MECI se cuente con aspectos evaluados en nivel 2 (presente) y 2 (funcionando); 3 (presente) y 1 (funcionando); 3 (presente) y 2 (funcionando).</v>
      </c>
      <c r="J79" s="180" t="s">
        <v>825</v>
      </c>
      <c r="K79" s="180" t="str">
        <f>+IF(ISBLANK(VLOOKUP(A79,'Actividades de Monitoreo'!$B$20:$F$134,5,0)),"",VLOOKUP(A79,'Actividades de Monitoreo'!$B$20:$F$134,5,0))</f>
        <v>2.0</v>
      </c>
      <c r="L79" s="180" t="str">
        <f>+IF(ISBLANK(VLOOKUP(A79,'Actividades de Monitoreo'!$B$20:$J$134,9,0)),"",VLOOKUP(A79,'Actividades de Monitoreo'!$B$20:$J$134,9,0))</f>
        <v>2.0</v>
      </c>
      <c r="M79" s="180">
        <f t="shared" si="3"/>
        <v>1</v>
      </c>
      <c r="N79" s="180">
        <f t="shared" si="4"/>
        <v>0.8571428571428571</v>
      </c>
      <c r="O79" s="180"/>
      <c r="P79" s="180"/>
    </row>
    <row r="80" spans="1:16" ht="12.75" customHeight="1" x14ac:dyDescent="0.2">
      <c r="A80" s="180" t="s">
        <v>831</v>
      </c>
      <c r="B80" s="180" t="str">
        <f t="shared" si="5"/>
        <v>17</v>
      </c>
      <c r="C80" s="180" t="str">
        <f>+MID(VLOOKUP(A80,'Actividades de Monitoreo'!$B$13:$C$176,2,0),6,LEN(VLOOKUP(A80,'Actividades de Monitoreo'!$B$13:$C$176,2,0))-6)</f>
        <v>Verificación del avance y cumplimiento de las acciones incluidas en los planes de mejoramiento producto de las autoevaluaciones. (2ª Línea).</v>
      </c>
      <c r="D80" s="180" t="s">
        <v>818</v>
      </c>
      <c r="E80" s="180" t="str">
        <f>+VLOOKUP(A80,'Actividades de Monitoreo'!$B$17:$K$134,3,0)</f>
        <v xml:space="preserve">
Dimension de Control Interno
Lineas de Defensa</v>
      </c>
      <c r="F80" s="180" t="str">
        <f>+VLOOKUP(A80,'Actividades de Monitoreo'!$B$17:$K$134,10,0)</f>
        <v>Deficiencia de control (diseño o ejecución)</v>
      </c>
      <c r="G80" s="228">
        <f>+VLOOKUP(A80,'Actividades de Monitoreo'!$B$13:$N$176,13,0)</f>
        <v>346.98745000000002</v>
      </c>
      <c r="H80" s="221">
        <f t="shared" si="1"/>
        <v>70</v>
      </c>
      <c r="I80" s="180" t="str">
        <f t="shared" si="2"/>
        <v>Cuando en el análisis de los requerimientos en los diferenes componentes del MECI se cuente con aspectos evaluados en nivel 1 (presente) y 1 (funcionando); 2 (presente) y 1 (funcionando).</v>
      </c>
      <c r="J80" s="180" t="s">
        <v>825</v>
      </c>
      <c r="K80" s="180">
        <f>+IF(ISBLANK(VLOOKUP(A80,'Actividades de Monitoreo'!$B$20:$F$134,5,0)),"",VLOOKUP(A80,'Actividades de Monitoreo'!$B$20:$F$134,5,0))</f>
        <v>2</v>
      </c>
      <c r="L80" s="180">
        <f>+IF(ISBLANK(VLOOKUP(A80,'Actividades de Monitoreo'!$B$20:$J$134,9,0)),"",VLOOKUP(A80,'Actividades de Monitoreo'!$B$20:$J$134,9,0))</f>
        <v>2</v>
      </c>
      <c r="M80" s="180">
        <f t="shared" si="3"/>
        <v>0.5</v>
      </c>
      <c r="N80" s="180">
        <f t="shared" si="4"/>
        <v>0.8571428571428571</v>
      </c>
      <c r="O80" s="180"/>
      <c r="P80" s="180"/>
    </row>
    <row r="81" spans="1:16" ht="12.75" customHeight="1" x14ac:dyDescent="0.2">
      <c r="A81" s="180" t="s">
        <v>832</v>
      </c>
      <c r="B81" s="180" t="str">
        <f t="shared" si="5"/>
        <v>17</v>
      </c>
      <c r="C81" s="180" t="str">
        <f>+MID(VLOOKUP(A81,'Actividades de Monitoreo'!$B$13:$C$176,2,0),6,LEN(VLOOKUP(A81,'Actividades de Monitoreo'!$B$13:$C$176,2,0))-6)</f>
        <v>Evaluación de la efectividad de las acciones incluidas en los Planes de mejoramiento producto de las auditorías internas y de entes externos. (3ª Línea</v>
      </c>
      <c r="D81" s="180" t="s">
        <v>818</v>
      </c>
      <c r="E81" s="180" t="str">
        <f>+VLOOKUP(A81,'Actividades de Monitoreo'!$B$17:$K$134,3,0)</f>
        <v xml:space="preserve">
Dimension de Control Interno
Lineas de Defensa</v>
      </c>
      <c r="F81" s="180" t="str">
        <f>+VLOOKUP(A81,'Actividades de Monitoreo'!$B$17:$K$134,10,0)</f>
        <v>Deficiencia de control (diseño o ejecución)</v>
      </c>
      <c r="G81" s="228">
        <f>+VLOOKUP(A81,'Actividades de Monitoreo'!$B$13:$N$176,13,0)</f>
        <v>346.98745600000001</v>
      </c>
      <c r="H81" s="221">
        <f t="shared" si="1"/>
        <v>71</v>
      </c>
      <c r="I81" s="180" t="str">
        <f t="shared" si="2"/>
        <v>Cuando en el análisis de los requerimientos en los diferenes componentes del MECI se cuente con aspectos evaluados en nivel 1 (presente) y 1 (funcionando); 2 (presente) y 1 (funcionando).</v>
      </c>
      <c r="J81" s="180" t="s">
        <v>825</v>
      </c>
      <c r="K81" s="180">
        <f>+IF(ISBLANK(VLOOKUP(A81,'Actividades de Monitoreo'!$B$20:$F$134,5,0)),"",VLOOKUP(A81,'Actividades de Monitoreo'!$B$20:$F$134,5,0))</f>
        <v>2</v>
      </c>
      <c r="L81" s="180">
        <f>+IF(ISBLANK(VLOOKUP(A81,'Actividades de Monitoreo'!$B$20:$J$134,9,0)),"",VLOOKUP(A81,'Actividades de Monitoreo'!$B$20:$J$134,9,0))</f>
        <v>2</v>
      </c>
      <c r="M81" s="180">
        <f t="shared" si="3"/>
        <v>0.5</v>
      </c>
      <c r="N81" s="180">
        <f t="shared" si="4"/>
        <v>0.8571428571428571</v>
      </c>
      <c r="O81" s="180"/>
      <c r="P81" s="180"/>
    </row>
    <row r="82" spans="1:16" ht="12.75" customHeight="1" x14ac:dyDescent="0.2">
      <c r="A82" s="180" t="s">
        <v>833</v>
      </c>
      <c r="B82" s="180" t="str">
        <f t="shared" si="5"/>
        <v>17</v>
      </c>
      <c r="C82" s="180" t="str">
        <f>+MID(VLOOKUP(A82,'Actividades de Monitoreo'!$B$13:$C$176,2,0),6,LEN(VLOOKUP(A82,'Actividades de Monitoreo'!$B$13:$C$176,2,0))-6)</f>
        <v>Las deficiencias de control interno son reportadas a los responsables de nivel jerárquico superior, para tomar la acciones correspondientes</v>
      </c>
      <c r="D82" s="180" t="s">
        <v>818</v>
      </c>
      <c r="E82" s="180" t="str">
        <f>+VLOOKUP(A82,'Actividades de Monitoreo'!$B$17:$K$134,3,0)</f>
        <v xml:space="preserve">
Dimension de Control Interno
Lineas de Defensa</v>
      </c>
      <c r="F82" s="180" t="str">
        <f>+VLOOKUP(A82,'Actividades de Monitoreo'!$B$17:$K$134,10,0)</f>
        <v>Mantenimiento del control</v>
      </c>
      <c r="G82" s="228">
        <f>+VLOOKUP(A82,'Actividades de Monitoreo'!$B$13:$N$176,13,0)</f>
        <v>387.01229999999998</v>
      </c>
      <c r="H82" s="221">
        <f t="shared" si="1"/>
        <v>81</v>
      </c>
      <c r="I82" s="180" t="str">
        <f t="shared" si="2"/>
        <v>Cuando en el análisis de los requerimientos en los diferenes componentes del MECI se cuente con aspectos evaluados en nivel 2 (presente) y 2 (funcionando); 3 (presente) y 1 (funcionando); 3 (presente) y 2 (funcionando).</v>
      </c>
      <c r="J82" s="180" t="s">
        <v>825</v>
      </c>
      <c r="K82" s="180">
        <f>+IF(ISBLANK(VLOOKUP(A82,'Actividades de Monitoreo'!$B$20:$F$134,5,0)),"",VLOOKUP(A82,'Actividades de Monitoreo'!$B$20:$F$134,5,0))</f>
        <v>3</v>
      </c>
      <c r="L82" s="180">
        <f>+IF(ISBLANK(VLOOKUP(A82,'Actividades de Monitoreo'!$B$20:$J$134,9,0)),"",VLOOKUP(A82,'Actividades de Monitoreo'!$B$20:$J$134,9,0))</f>
        <v>3</v>
      </c>
      <c r="M82" s="180">
        <f t="shared" si="3"/>
        <v>1</v>
      </c>
      <c r="N82" s="180">
        <f t="shared" si="4"/>
        <v>0.8571428571428571</v>
      </c>
      <c r="O82" s="180"/>
      <c r="P82" s="180"/>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278" t="s">
        <v>38</v>
      </c>
      <c r="C2" s="279"/>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showGridLines="0" workbookViewId="0">
      <pane xSplit="6" ySplit="3" topLeftCell="G4" activePane="bottomRight" state="frozen"/>
      <selection pane="topRight" activeCell="G1" sqref="G1"/>
      <selection pane="bottomLeft" activeCell="A4" sqref="A4"/>
      <selection pane="bottomRight" activeCell="G4" sqref="G4"/>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41.140625" customWidth="1"/>
    <col min="6" max="6" width="8.140625" customWidth="1"/>
    <col min="7" max="7" width="3.5703125" customWidth="1"/>
    <col min="8" max="9" width="39.8554687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6.5" x14ac:dyDescent="0.3">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6.5" x14ac:dyDescent="0.3">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x14ac:dyDescent="0.3">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x14ac:dyDescent="0.3">
      <c r="A13" s="38"/>
      <c r="B13" s="38"/>
      <c r="C13" s="38"/>
      <c r="D13" s="38"/>
      <c r="E13" s="345"/>
      <c r="F13" s="346"/>
      <c r="G13" s="347"/>
      <c r="H13" s="347"/>
      <c r="I13" s="347"/>
      <c r="J13" s="348"/>
      <c r="K13" s="38"/>
      <c r="L13" s="39"/>
      <c r="M13" s="39"/>
      <c r="N13" s="40"/>
      <c r="O13" s="41"/>
      <c r="P13" s="38"/>
      <c r="Q13" s="38"/>
      <c r="R13" s="38"/>
      <c r="S13" s="38"/>
      <c r="T13" s="38"/>
      <c r="U13" s="38"/>
      <c r="V13" s="38"/>
      <c r="W13" s="38"/>
      <c r="X13" s="38"/>
      <c r="Y13" s="38"/>
      <c r="Z13" s="38"/>
    </row>
    <row r="14" spans="1:26" ht="31.5" customHeight="1" x14ac:dyDescent="0.3">
      <c r="A14" s="38"/>
      <c r="B14" s="38"/>
      <c r="C14" s="38"/>
      <c r="D14" s="38"/>
      <c r="E14" s="282"/>
      <c r="F14" s="349"/>
      <c r="G14" s="350"/>
      <c r="H14" s="350"/>
      <c r="I14" s="350"/>
      <c r="J14" s="351"/>
      <c r="K14" s="38"/>
      <c r="L14" s="39"/>
      <c r="M14" s="39"/>
      <c r="N14" s="40"/>
      <c r="O14" s="41"/>
      <c r="P14" s="38"/>
      <c r="Q14" s="38"/>
      <c r="R14" s="38"/>
      <c r="S14" s="38"/>
      <c r="T14" s="38"/>
      <c r="U14" s="38"/>
      <c r="V14" s="38"/>
      <c r="W14" s="38"/>
      <c r="X14" s="38"/>
      <c r="Y14" s="38"/>
      <c r="Z14" s="38"/>
    </row>
    <row r="15" spans="1:26" ht="24.75" customHeight="1" x14ac:dyDescent="0.3">
      <c r="A15" s="38"/>
      <c r="B15" s="38"/>
      <c r="C15" s="38"/>
      <c r="D15" s="38"/>
      <c r="E15" s="42"/>
      <c r="F15" s="352"/>
      <c r="G15" s="353"/>
      <c r="H15" s="353"/>
      <c r="I15" s="353"/>
      <c r="J15" s="279"/>
      <c r="K15" s="38"/>
      <c r="L15" s="39"/>
      <c r="M15" s="39"/>
      <c r="N15" s="40"/>
      <c r="O15" s="41"/>
      <c r="P15" s="38"/>
      <c r="Q15" s="38"/>
      <c r="R15" s="38"/>
      <c r="S15" s="38"/>
      <c r="T15" s="38"/>
      <c r="U15" s="38"/>
      <c r="V15" s="38"/>
      <c r="W15" s="38"/>
      <c r="X15" s="38"/>
      <c r="Y15" s="38"/>
      <c r="Z15" s="38"/>
    </row>
    <row r="16" spans="1:26" ht="20.25" customHeight="1" x14ac:dyDescent="0.3">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x14ac:dyDescent="0.3">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x14ac:dyDescent="0.3">
      <c r="A18" s="38"/>
      <c r="B18" s="38"/>
      <c r="C18" s="354" t="s">
        <v>109</v>
      </c>
      <c r="D18" s="353"/>
      <c r="E18" s="353"/>
      <c r="F18" s="353"/>
      <c r="G18" s="353"/>
      <c r="H18" s="353"/>
      <c r="I18" s="353"/>
      <c r="J18" s="353"/>
      <c r="K18" s="279"/>
      <c r="L18" s="39"/>
      <c r="M18" s="39"/>
      <c r="N18" s="40"/>
      <c r="O18" s="41"/>
      <c r="P18" s="38"/>
      <c r="Q18" s="38"/>
      <c r="R18" s="38"/>
      <c r="S18" s="38"/>
      <c r="T18" s="38"/>
      <c r="U18" s="38"/>
      <c r="V18" s="38"/>
      <c r="W18" s="38"/>
      <c r="X18" s="38"/>
      <c r="Y18" s="38"/>
      <c r="Z18" s="38"/>
    </row>
    <row r="19" spans="1:26" ht="60" customHeight="1" x14ac:dyDescent="0.3">
      <c r="A19" s="38"/>
      <c r="B19" s="38"/>
      <c r="C19" s="355" t="s">
        <v>110</v>
      </c>
      <c r="D19" s="353"/>
      <c r="E19" s="353"/>
      <c r="F19" s="353"/>
      <c r="G19" s="353"/>
      <c r="H19" s="353"/>
      <c r="I19" s="353"/>
      <c r="J19" s="353"/>
      <c r="K19" s="279"/>
      <c r="L19" s="39"/>
      <c r="M19" s="39"/>
      <c r="N19" s="40"/>
      <c r="O19" s="41"/>
      <c r="P19" s="38"/>
      <c r="Q19" s="38"/>
      <c r="R19" s="38"/>
      <c r="S19" s="38"/>
      <c r="T19" s="38"/>
      <c r="U19" s="38"/>
      <c r="V19" s="38"/>
      <c r="W19" s="38"/>
      <c r="X19" s="38"/>
      <c r="Y19" s="38"/>
      <c r="Z19" s="38"/>
    </row>
    <row r="20" spans="1:26" ht="9.75" customHeight="1" x14ac:dyDescent="0.3">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x14ac:dyDescent="0.3">
      <c r="A21" s="38"/>
      <c r="B21" s="336" t="s">
        <v>111</v>
      </c>
      <c r="C21" s="319" t="s">
        <v>112</v>
      </c>
      <c r="D21" s="343" t="s">
        <v>113</v>
      </c>
      <c r="E21" s="344" t="s">
        <v>114</v>
      </c>
      <c r="F21" s="339" t="s">
        <v>115</v>
      </c>
      <c r="G21" s="340" t="s">
        <v>116</v>
      </c>
      <c r="H21" s="341"/>
      <c r="I21" s="245"/>
      <c r="J21" s="339" t="s">
        <v>117</v>
      </c>
      <c r="K21" s="339" t="s">
        <v>118</v>
      </c>
      <c r="L21" s="300"/>
      <c r="M21" s="300"/>
      <c r="N21" s="301"/>
      <c r="O21" s="302"/>
      <c r="P21" s="38"/>
      <c r="Q21" s="38"/>
      <c r="R21" s="38"/>
      <c r="S21" s="38"/>
      <c r="T21" s="38"/>
      <c r="U21" s="38"/>
      <c r="V21" s="38"/>
      <c r="W21" s="38"/>
      <c r="X21" s="38"/>
      <c r="Y21" s="38"/>
      <c r="Z21" s="38"/>
    </row>
    <row r="22" spans="1:26" ht="29.25" customHeight="1" x14ac:dyDescent="0.3">
      <c r="A22" s="38"/>
      <c r="B22" s="292"/>
      <c r="C22" s="292"/>
      <c r="D22" s="292"/>
      <c r="E22" s="292"/>
      <c r="F22" s="292"/>
      <c r="G22" s="342" t="s">
        <v>13</v>
      </c>
      <c r="H22" s="343" t="s">
        <v>15</v>
      </c>
      <c r="I22" s="343" t="s">
        <v>17</v>
      </c>
      <c r="J22" s="292"/>
      <c r="K22" s="292"/>
      <c r="L22" s="281"/>
      <c r="M22" s="281"/>
      <c r="N22" s="281"/>
      <c r="O22" s="281"/>
      <c r="P22" s="38"/>
      <c r="Q22" s="38"/>
      <c r="R22" s="38"/>
      <c r="S22" s="38"/>
      <c r="T22" s="38"/>
      <c r="U22" s="38"/>
      <c r="V22" s="38"/>
      <c r="W22" s="38"/>
      <c r="X22" s="38"/>
      <c r="Y22" s="38"/>
      <c r="Z22" s="38"/>
    </row>
    <row r="23" spans="1:26" ht="79.5" customHeight="1" x14ac:dyDescent="0.3">
      <c r="A23" s="38"/>
      <c r="B23" s="297"/>
      <c r="C23" s="297"/>
      <c r="D23" s="297"/>
      <c r="E23" s="297"/>
      <c r="F23" s="297"/>
      <c r="G23" s="297"/>
      <c r="H23" s="297"/>
      <c r="I23" s="297"/>
      <c r="J23" s="297"/>
      <c r="K23" s="297"/>
      <c r="L23" s="282"/>
      <c r="M23" s="282"/>
      <c r="N23" s="282"/>
      <c r="O23" s="282"/>
      <c r="P23" s="38"/>
      <c r="Q23" s="38"/>
      <c r="R23" s="38"/>
      <c r="S23" s="38"/>
      <c r="T23" s="38"/>
      <c r="U23" s="38"/>
      <c r="V23" s="38"/>
      <c r="W23" s="38"/>
      <c r="X23" s="38"/>
      <c r="Y23" s="38"/>
      <c r="Z23" s="38"/>
    </row>
    <row r="24" spans="1:26" ht="92.25" customHeight="1" x14ac:dyDescent="0.3">
      <c r="A24" s="328" t="s">
        <v>119</v>
      </c>
      <c r="B24" s="331" t="str">
        <f>+LEFT(C24,3)</f>
        <v xml:space="preserve"> Ap</v>
      </c>
      <c r="C24" s="329" t="s">
        <v>120</v>
      </c>
      <c r="D24" s="329" t="s">
        <v>121</v>
      </c>
      <c r="E24" s="329" t="s">
        <v>122</v>
      </c>
      <c r="F24" s="330">
        <v>2</v>
      </c>
      <c r="G24" s="45">
        <v>1</v>
      </c>
      <c r="H24" s="46" t="s">
        <v>123</v>
      </c>
      <c r="I24" s="329" t="s">
        <v>124</v>
      </c>
      <c r="J24" s="330">
        <v>3</v>
      </c>
      <c r="K24" s="329" t="str">
        <f>+IF(OR(ISBLANK(F24),ISBLANK(J24)),"",IF(OR(AND(F24=1,J24=1),AND(F24=1,J24=2),AND(F24=1,J24=3)),"Deficiencia de control mayor (diseño y ejecución)",IF(OR(AND(F24=2,J24=2),AND(F24=3,J24=1),AND(F24=3,J24=2),AND(F24=2,J24=1)),"Deficiencia de control (diseño o ejecución)",IF(AND(F24=2,J24=3),"Oportunidad de mejora","Mantenimiento del control"))))</f>
        <v>Oportunidad de mejora</v>
      </c>
      <c r="L24" s="294"/>
      <c r="M24" s="294"/>
      <c r="N24" s="295"/>
      <c r="O24" s="280"/>
      <c r="P24" s="38"/>
      <c r="Q24" s="38"/>
      <c r="R24" s="38"/>
      <c r="S24" s="38"/>
      <c r="T24" s="38"/>
      <c r="U24" s="38"/>
      <c r="V24" s="38"/>
      <c r="W24" s="38"/>
      <c r="X24" s="38"/>
      <c r="Y24" s="38"/>
      <c r="Z24" s="38"/>
    </row>
    <row r="25" spans="1:26" ht="79.5" customHeight="1" x14ac:dyDescent="0.3">
      <c r="A25" s="292"/>
      <c r="B25" s="292"/>
      <c r="C25" s="292"/>
      <c r="D25" s="292"/>
      <c r="E25" s="292"/>
      <c r="F25" s="292"/>
      <c r="G25" s="45">
        <v>2</v>
      </c>
      <c r="H25" s="46" t="s">
        <v>125</v>
      </c>
      <c r="I25" s="292"/>
      <c r="J25" s="292"/>
      <c r="K25" s="292"/>
      <c r="L25" s="281"/>
      <c r="M25" s="281"/>
      <c r="N25" s="281"/>
      <c r="O25" s="281"/>
      <c r="P25" s="38"/>
      <c r="Q25" s="38"/>
      <c r="R25" s="38"/>
      <c r="S25" s="38"/>
      <c r="T25" s="38"/>
      <c r="U25" s="38"/>
      <c r="V25" s="38"/>
      <c r="W25" s="38"/>
      <c r="X25" s="38"/>
      <c r="Y25" s="38"/>
      <c r="Z25" s="38"/>
    </row>
    <row r="26" spans="1:26" ht="75" customHeight="1" x14ac:dyDescent="0.3">
      <c r="A26" s="292"/>
      <c r="B26" s="292"/>
      <c r="C26" s="292"/>
      <c r="D26" s="292"/>
      <c r="E26" s="292"/>
      <c r="F26" s="292"/>
      <c r="G26" s="45">
        <v>3</v>
      </c>
      <c r="H26" s="46" t="s">
        <v>126</v>
      </c>
      <c r="I26" s="292"/>
      <c r="J26" s="292"/>
      <c r="K26" s="292"/>
      <c r="L26" s="281"/>
      <c r="M26" s="281"/>
      <c r="N26" s="281"/>
      <c r="O26" s="281"/>
      <c r="P26" s="38"/>
      <c r="Q26" s="38"/>
      <c r="R26" s="38"/>
      <c r="S26" s="38"/>
      <c r="T26" s="38"/>
      <c r="U26" s="38"/>
      <c r="V26" s="38"/>
      <c r="W26" s="38"/>
      <c r="X26" s="38"/>
      <c r="Y26" s="38"/>
      <c r="Z26" s="38"/>
    </row>
    <row r="27" spans="1:26" ht="15.75" customHeight="1" x14ac:dyDescent="0.3">
      <c r="A27" s="292"/>
      <c r="B27" s="292"/>
      <c r="C27" s="292"/>
      <c r="D27" s="292"/>
      <c r="E27" s="292"/>
      <c r="F27" s="292"/>
      <c r="G27" s="45">
        <v>4</v>
      </c>
      <c r="H27" s="47"/>
      <c r="I27" s="292"/>
      <c r="J27" s="292"/>
      <c r="K27" s="292"/>
      <c r="L27" s="281"/>
      <c r="M27" s="281"/>
      <c r="N27" s="281"/>
      <c r="O27" s="281"/>
      <c r="P27" s="38"/>
      <c r="Q27" s="38"/>
      <c r="R27" s="38"/>
      <c r="S27" s="38"/>
      <c r="T27" s="38"/>
      <c r="U27" s="38"/>
      <c r="V27" s="38"/>
      <c r="W27" s="38"/>
      <c r="X27" s="38"/>
      <c r="Y27" s="38"/>
      <c r="Z27" s="38"/>
    </row>
    <row r="28" spans="1:26" ht="15.75" customHeight="1" x14ac:dyDescent="0.3">
      <c r="A28" s="292"/>
      <c r="B28" s="292"/>
      <c r="C28" s="292"/>
      <c r="D28" s="292"/>
      <c r="E28" s="292"/>
      <c r="F28" s="292"/>
      <c r="G28" s="45">
        <v>5</v>
      </c>
      <c r="H28" s="47"/>
      <c r="I28" s="292"/>
      <c r="J28" s="292"/>
      <c r="K28" s="292"/>
      <c r="L28" s="281"/>
      <c r="M28" s="281"/>
      <c r="N28" s="281"/>
      <c r="O28" s="281"/>
      <c r="P28" s="38"/>
      <c r="Q28" s="38"/>
      <c r="R28" s="38"/>
      <c r="S28" s="38"/>
      <c r="T28" s="38"/>
      <c r="U28" s="38"/>
      <c r="V28" s="38"/>
      <c r="W28" s="38"/>
      <c r="X28" s="38"/>
      <c r="Y28" s="38"/>
      <c r="Z28" s="38"/>
    </row>
    <row r="29" spans="1:26" ht="15.75" customHeight="1" x14ac:dyDescent="0.3">
      <c r="A29" s="292"/>
      <c r="B29" s="292"/>
      <c r="C29" s="292"/>
      <c r="D29" s="292"/>
      <c r="E29" s="292"/>
      <c r="F29" s="292"/>
      <c r="G29" s="45">
        <v>6</v>
      </c>
      <c r="H29" s="47"/>
      <c r="I29" s="292"/>
      <c r="J29" s="292"/>
      <c r="K29" s="292"/>
      <c r="L29" s="281"/>
      <c r="M29" s="281"/>
      <c r="N29" s="281"/>
      <c r="O29" s="281"/>
      <c r="P29" s="38"/>
      <c r="Q29" s="38"/>
      <c r="R29" s="38"/>
      <c r="S29" s="38"/>
      <c r="T29" s="38"/>
      <c r="U29" s="38"/>
      <c r="V29" s="38"/>
      <c r="W29" s="38"/>
      <c r="X29" s="38"/>
      <c r="Y29" s="38"/>
      <c r="Z29" s="38"/>
    </row>
    <row r="30" spans="1:26" ht="15.75" customHeight="1" x14ac:dyDescent="0.3">
      <c r="A30" s="292"/>
      <c r="B30" s="292"/>
      <c r="C30" s="292"/>
      <c r="D30" s="292"/>
      <c r="E30" s="292"/>
      <c r="F30" s="292"/>
      <c r="G30" s="45">
        <v>7</v>
      </c>
      <c r="H30" s="47"/>
      <c r="I30" s="292"/>
      <c r="J30" s="292"/>
      <c r="K30" s="292"/>
      <c r="L30" s="281"/>
      <c r="M30" s="281"/>
      <c r="N30" s="281"/>
      <c r="O30" s="281"/>
      <c r="P30" s="38"/>
      <c r="Q30" s="38"/>
      <c r="R30" s="38"/>
      <c r="S30" s="38"/>
      <c r="T30" s="38"/>
      <c r="U30" s="38"/>
      <c r="V30" s="38"/>
      <c r="W30" s="38"/>
      <c r="X30" s="38"/>
      <c r="Y30" s="38"/>
      <c r="Z30" s="38"/>
    </row>
    <row r="31" spans="1:26" ht="120" customHeight="1" x14ac:dyDescent="0.3">
      <c r="A31" s="293"/>
      <c r="B31" s="293"/>
      <c r="C31" s="293"/>
      <c r="D31" s="293"/>
      <c r="E31" s="293"/>
      <c r="F31" s="293"/>
      <c r="G31" s="45">
        <v>8</v>
      </c>
      <c r="H31" s="47"/>
      <c r="I31" s="293"/>
      <c r="J31" s="293"/>
      <c r="K31" s="293"/>
      <c r="L31" s="282"/>
      <c r="M31" s="282"/>
      <c r="N31" s="282"/>
      <c r="O31" s="282"/>
      <c r="P31" s="38"/>
      <c r="Q31" s="38"/>
      <c r="R31" s="38"/>
      <c r="S31" s="38"/>
      <c r="T31" s="38"/>
      <c r="U31" s="38"/>
      <c r="V31" s="38"/>
      <c r="W31" s="38"/>
      <c r="X31" s="38"/>
      <c r="Y31" s="38"/>
      <c r="Z31" s="38"/>
    </row>
    <row r="32" spans="1:26" ht="15" customHeight="1" x14ac:dyDescent="0.3">
      <c r="A32" s="38"/>
      <c r="B32" s="332" t="str">
        <f>+LEFT(C32,3)</f>
        <v>1.1</v>
      </c>
      <c r="C32" s="332" t="s">
        <v>127</v>
      </c>
      <c r="D32" s="333" t="s">
        <v>121</v>
      </c>
      <c r="E32" s="334" t="s">
        <v>128</v>
      </c>
      <c r="F32" s="335">
        <v>2</v>
      </c>
      <c r="G32" s="49">
        <v>1</v>
      </c>
      <c r="H32" s="50" t="s">
        <v>129</v>
      </c>
      <c r="I32" s="337" t="s">
        <v>130</v>
      </c>
      <c r="J32" s="338">
        <v>2</v>
      </c>
      <c r="K32" s="337" t="str">
        <f>+IF(OR(ISBLANK(F32),ISBLANK(J32)),"",IF(OR(AND(F32=1,J32=1),AND(F32=1,J32=2),AND(F32=1,J32=3)),"Deficiencia de control mayor (diseño y ejecución)",IF(OR(AND(F32=2,J32=2),AND(F32=3,J32=1),AND(F32=3,J32=2),AND(F32=2,J32=1)),"Deficiencia de control (diseño o ejecución)",IF(AND(F32=2,J32=3),"Oportunidad de mejora","Mantenimiento del control"))))</f>
        <v>Deficiencia de control (diseño o ejecución)</v>
      </c>
      <c r="L32" s="294">
        <f>+IF(K32="",0,IF(K32="Deficiencia de control mayor (diseño y ejecución)",4,IF(K32="Deficiencia de control (diseño o ejecución)",20,IF(K32="Oportunidad de mejora",40,60))))</f>
        <v>20</v>
      </c>
      <c r="M32" s="294">
        <v>4.5870000000000001E-2</v>
      </c>
      <c r="N32" s="295">
        <f>+L32+M32</f>
        <v>20.045870000000001</v>
      </c>
      <c r="O32" s="280"/>
      <c r="P32" s="38"/>
      <c r="Q32" s="38"/>
      <c r="R32" s="38"/>
      <c r="S32" s="38"/>
      <c r="T32" s="38"/>
      <c r="U32" s="38"/>
      <c r="V32" s="38"/>
      <c r="W32" s="38"/>
      <c r="X32" s="38"/>
      <c r="Y32" s="38"/>
      <c r="Z32" s="38"/>
    </row>
    <row r="33" spans="1:26" ht="32.25" customHeight="1" x14ac:dyDescent="0.3">
      <c r="A33" s="38"/>
      <c r="B33" s="284"/>
      <c r="C33" s="284"/>
      <c r="D33" s="287"/>
      <c r="E33" s="287"/>
      <c r="F33" s="313"/>
      <c r="G33" s="51">
        <v>2</v>
      </c>
      <c r="H33" s="52" t="s">
        <v>131</v>
      </c>
      <c r="I33" s="313"/>
      <c r="J33" s="287"/>
      <c r="K33" s="313"/>
      <c r="L33" s="281"/>
      <c r="M33" s="281"/>
      <c r="N33" s="281"/>
      <c r="O33" s="281"/>
      <c r="P33" s="38"/>
      <c r="Q33" s="38"/>
      <c r="R33" s="38"/>
      <c r="S33" s="38"/>
      <c r="T33" s="38"/>
      <c r="U33" s="38"/>
      <c r="V33" s="38"/>
      <c r="W33" s="38"/>
      <c r="X33" s="38"/>
      <c r="Y33" s="38"/>
      <c r="Z33" s="38"/>
    </row>
    <row r="34" spans="1:26" ht="15.75" customHeight="1" x14ac:dyDescent="0.3">
      <c r="A34" s="38"/>
      <c r="B34" s="284"/>
      <c r="C34" s="284"/>
      <c r="D34" s="287"/>
      <c r="E34" s="287"/>
      <c r="F34" s="313"/>
      <c r="G34" s="51">
        <v>3</v>
      </c>
      <c r="H34" s="52" t="s">
        <v>132</v>
      </c>
      <c r="I34" s="313"/>
      <c r="J34" s="287"/>
      <c r="K34" s="313"/>
      <c r="L34" s="281"/>
      <c r="M34" s="281"/>
      <c r="N34" s="281"/>
      <c r="O34" s="281"/>
      <c r="P34" s="38"/>
      <c r="Q34" s="38"/>
      <c r="R34" s="38"/>
      <c r="S34" s="38"/>
      <c r="T34" s="38"/>
      <c r="U34" s="38"/>
      <c r="V34" s="38"/>
      <c r="W34" s="38"/>
      <c r="X34" s="38"/>
      <c r="Y34" s="38"/>
      <c r="Z34" s="38"/>
    </row>
    <row r="35" spans="1:26" ht="15.75" customHeight="1" x14ac:dyDescent="0.3">
      <c r="A35" s="38"/>
      <c r="B35" s="284"/>
      <c r="C35" s="284"/>
      <c r="D35" s="287"/>
      <c r="E35" s="287"/>
      <c r="F35" s="313"/>
      <c r="G35" s="51">
        <v>4</v>
      </c>
      <c r="H35" s="53"/>
      <c r="I35" s="313"/>
      <c r="J35" s="287"/>
      <c r="K35" s="313"/>
      <c r="L35" s="281"/>
      <c r="M35" s="281"/>
      <c r="N35" s="281"/>
      <c r="O35" s="281"/>
      <c r="P35" s="38"/>
      <c r="Q35" s="38"/>
      <c r="R35" s="38"/>
      <c r="S35" s="38"/>
      <c r="T35" s="38"/>
      <c r="U35" s="38"/>
      <c r="V35" s="38"/>
      <c r="W35" s="38"/>
      <c r="X35" s="38"/>
      <c r="Y35" s="38"/>
      <c r="Z35" s="38"/>
    </row>
    <row r="36" spans="1:26" ht="15.75" customHeight="1" x14ac:dyDescent="0.3">
      <c r="A36" s="38"/>
      <c r="B36" s="284"/>
      <c r="C36" s="284"/>
      <c r="D36" s="287"/>
      <c r="E36" s="287"/>
      <c r="F36" s="313"/>
      <c r="G36" s="51">
        <v>5</v>
      </c>
      <c r="H36" s="53"/>
      <c r="I36" s="313"/>
      <c r="J36" s="287"/>
      <c r="K36" s="313"/>
      <c r="L36" s="281"/>
      <c r="M36" s="281"/>
      <c r="N36" s="281"/>
      <c r="O36" s="281"/>
      <c r="P36" s="38"/>
      <c r="Q36" s="38"/>
      <c r="R36" s="38"/>
      <c r="S36" s="38"/>
      <c r="T36" s="38"/>
      <c r="U36" s="38"/>
      <c r="V36" s="38"/>
      <c r="W36" s="38"/>
      <c r="X36" s="38"/>
      <c r="Y36" s="38"/>
      <c r="Z36" s="38"/>
    </row>
    <row r="37" spans="1:26" ht="15.75" customHeight="1" x14ac:dyDescent="0.3">
      <c r="A37" s="38"/>
      <c r="B37" s="284"/>
      <c r="C37" s="284"/>
      <c r="D37" s="287"/>
      <c r="E37" s="287"/>
      <c r="F37" s="313"/>
      <c r="G37" s="51">
        <v>6</v>
      </c>
      <c r="H37" s="53"/>
      <c r="I37" s="313"/>
      <c r="J37" s="287"/>
      <c r="K37" s="313"/>
      <c r="L37" s="281"/>
      <c r="M37" s="281"/>
      <c r="N37" s="281"/>
      <c r="O37" s="281"/>
      <c r="P37" s="38"/>
      <c r="Q37" s="38"/>
      <c r="R37" s="38"/>
      <c r="S37" s="38"/>
      <c r="T37" s="38"/>
      <c r="U37" s="38"/>
      <c r="V37" s="38"/>
      <c r="W37" s="38"/>
      <c r="X37" s="38"/>
      <c r="Y37" s="38"/>
      <c r="Z37" s="38"/>
    </row>
    <row r="38" spans="1:26" ht="15.75" customHeight="1" x14ac:dyDescent="0.3">
      <c r="A38" s="38"/>
      <c r="B38" s="284"/>
      <c r="C38" s="284"/>
      <c r="D38" s="287"/>
      <c r="E38" s="287"/>
      <c r="F38" s="313"/>
      <c r="G38" s="51">
        <v>7</v>
      </c>
      <c r="H38" s="53"/>
      <c r="I38" s="313"/>
      <c r="J38" s="287"/>
      <c r="K38" s="313"/>
      <c r="L38" s="281"/>
      <c r="M38" s="281"/>
      <c r="N38" s="281"/>
      <c r="O38" s="281"/>
      <c r="P38" s="38"/>
      <c r="Q38" s="38"/>
      <c r="R38" s="38"/>
      <c r="S38" s="38"/>
      <c r="T38" s="38"/>
      <c r="U38" s="38"/>
      <c r="V38" s="38"/>
      <c r="W38" s="38"/>
      <c r="X38" s="38"/>
      <c r="Y38" s="38"/>
      <c r="Z38" s="38"/>
    </row>
    <row r="39" spans="1:26" ht="15.75" customHeight="1" x14ac:dyDescent="0.3">
      <c r="A39" s="38"/>
      <c r="B39" s="285"/>
      <c r="C39" s="285"/>
      <c r="D39" s="288"/>
      <c r="E39" s="288"/>
      <c r="F39" s="314"/>
      <c r="G39" s="54">
        <v>8</v>
      </c>
      <c r="H39" s="55"/>
      <c r="I39" s="314"/>
      <c r="J39" s="288"/>
      <c r="K39" s="314"/>
      <c r="L39" s="282"/>
      <c r="M39" s="282"/>
      <c r="N39" s="282"/>
      <c r="O39" s="282"/>
      <c r="P39" s="38"/>
      <c r="Q39" s="38"/>
      <c r="R39" s="38"/>
      <c r="S39" s="38"/>
      <c r="T39" s="38"/>
      <c r="U39" s="38"/>
      <c r="V39" s="38"/>
      <c r="W39" s="38"/>
      <c r="X39" s="38"/>
      <c r="Y39" s="38"/>
      <c r="Z39" s="38"/>
    </row>
    <row r="40" spans="1:26" ht="41.25" customHeight="1" x14ac:dyDescent="0.3">
      <c r="A40" s="38"/>
      <c r="B40" s="283" t="str">
        <f>+LEFT(C40,3)</f>
        <v>1.2</v>
      </c>
      <c r="C40" s="283" t="s">
        <v>133</v>
      </c>
      <c r="D40" s="286" t="s">
        <v>121</v>
      </c>
      <c r="E40" s="289" t="s">
        <v>134</v>
      </c>
      <c r="F40" s="325">
        <v>2</v>
      </c>
      <c r="G40" s="49">
        <v>1</v>
      </c>
      <c r="H40" s="57" t="s">
        <v>135</v>
      </c>
      <c r="I40" s="289" t="s">
        <v>136</v>
      </c>
      <c r="J40" s="318">
        <v>3</v>
      </c>
      <c r="K40" s="312" t="str">
        <f>+IF(OR(ISBLANK(F40),ISBLANK(J40)),"",IF(OR(AND(F40=1,J40=1),AND(F40=1,J40=2),AND(F40=1,J40=3)),"Deficiencia de control mayor (diseño y ejecución)",IF(OR(AND(F40=2,J40=2),AND(F40=3,J40=1),AND(F40=3,J40=2),AND(F40=2,J40=1)),"Deficiencia de control (diseño o ejecución)",IF(AND(F40=2,J40=3),"Oportunidad de mejora","Mantenimiento del control"))))</f>
        <v>Oportunidad de mejora</v>
      </c>
      <c r="L40" s="294">
        <f>+IF(K40="",0,IF(K40="Deficiencia de control mayor (diseño y ejecución)",4,IF(K40="Deficiencia de control (diseño o ejecución)",20,IF(K40="Oportunidad de mejora",40,60))))</f>
        <v>40</v>
      </c>
      <c r="M40" s="294">
        <v>5.5690000000000003E-2</v>
      </c>
      <c r="N40" s="295">
        <f>+L40+M40</f>
        <v>40.055689999999998</v>
      </c>
      <c r="O40" s="280"/>
      <c r="P40" s="38"/>
      <c r="Q40" s="38"/>
      <c r="R40" s="38"/>
      <c r="S40" s="38"/>
      <c r="T40" s="38"/>
      <c r="U40" s="38"/>
      <c r="V40" s="38"/>
      <c r="W40" s="38"/>
      <c r="X40" s="38"/>
      <c r="Y40" s="38"/>
      <c r="Z40" s="38"/>
    </row>
    <row r="41" spans="1:26" ht="15.75" customHeight="1" x14ac:dyDescent="0.3">
      <c r="A41" s="38"/>
      <c r="B41" s="284"/>
      <c r="C41" s="284"/>
      <c r="D41" s="287"/>
      <c r="E41" s="287"/>
      <c r="F41" s="287"/>
      <c r="G41" s="51">
        <v>2</v>
      </c>
      <c r="H41" s="58" t="s">
        <v>137</v>
      </c>
      <c r="I41" s="287"/>
      <c r="J41" s="316"/>
      <c r="K41" s="313"/>
      <c r="L41" s="281"/>
      <c r="M41" s="281"/>
      <c r="N41" s="281"/>
      <c r="O41" s="281"/>
      <c r="P41" s="38"/>
      <c r="Q41" s="38"/>
      <c r="R41" s="38"/>
      <c r="S41" s="38"/>
      <c r="T41" s="38"/>
      <c r="U41" s="38"/>
      <c r="V41" s="38"/>
      <c r="W41" s="38"/>
      <c r="X41" s="38"/>
      <c r="Y41" s="38"/>
      <c r="Z41" s="38"/>
    </row>
    <row r="42" spans="1:26" ht="15.75" customHeight="1" x14ac:dyDescent="0.3">
      <c r="A42" s="38"/>
      <c r="B42" s="284"/>
      <c r="C42" s="284"/>
      <c r="D42" s="287"/>
      <c r="E42" s="287"/>
      <c r="F42" s="287"/>
      <c r="G42" s="51">
        <v>3</v>
      </c>
      <c r="H42" s="59"/>
      <c r="I42" s="287"/>
      <c r="J42" s="316"/>
      <c r="K42" s="313"/>
      <c r="L42" s="281"/>
      <c r="M42" s="281"/>
      <c r="N42" s="281"/>
      <c r="O42" s="281"/>
      <c r="P42" s="38"/>
      <c r="Q42" s="38"/>
      <c r="R42" s="38"/>
      <c r="S42" s="38"/>
      <c r="T42" s="38"/>
      <c r="U42" s="38"/>
      <c r="V42" s="38"/>
      <c r="W42" s="38"/>
      <c r="X42" s="38"/>
      <c r="Y42" s="38"/>
      <c r="Z42" s="38"/>
    </row>
    <row r="43" spans="1:26" ht="15.75" customHeight="1" x14ac:dyDescent="0.3">
      <c r="A43" s="38"/>
      <c r="B43" s="284"/>
      <c r="C43" s="284"/>
      <c r="D43" s="287"/>
      <c r="E43" s="287"/>
      <c r="F43" s="287"/>
      <c r="G43" s="51">
        <v>4</v>
      </c>
      <c r="H43" s="59"/>
      <c r="I43" s="287"/>
      <c r="J43" s="316"/>
      <c r="K43" s="313"/>
      <c r="L43" s="281"/>
      <c r="M43" s="281"/>
      <c r="N43" s="281"/>
      <c r="O43" s="281"/>
      <c r="P43" s="38"/>
      <c r="Q43" s="38"/>
      <c r="R43" s="38"/>
      <c r="S43" s="38"/>
      <c r="T43" s="38"/>
      <c r="U43" s="38"/>
      <c r="V43" s="38"/>
      <c r="W43" s="38"/>
      <c r="X43" s="38"/>
      <c r="Y43" s="38"/>
      <c r="Z43" s="38"/>
    </row>
    <row r="44" spans="1:26" ht="15.75" customHeight="1" x14ac:dyDescent="0.3">
      <c r="A44" s="38"/>
      <c r="B44" s="284"/>
      <c r="C44" s="284"/>
      <c r="D44" s="287"/>
      <c r="E44" s="287"/>
      <c r="F44" s="287"/>
      <c r="G44" s="51">
        <v>5</v>
      </c>
      <c r="H44" s="59"/>
      <c r="I44" s="287"/>
      <c r="J44" s="316"/>
      <c r="K44" s="313"/>
      <c r="L44" s="281"/>
      <c r="M44" s="281"/>
      <c r="N44" s="281"/>
      <c r="O44" s="281"/>
      <c r="P44" s="38"/>
      <c r="Q44" s="38"/>
      <c r="R44" s="38"/>
      <c r="S44" s="38"/>
      <c r="T44" s="38"/>
      <c r="U44" s="38"/>
      <c r="V44" s="38"/>
      <c r="W44" s="38"/>
      <c r="X44" s="38"/>
      <c r="Y44" s="38"/>
      <c r="Z44" s="38"/>
    </row>
    <row r="45" spans="1:26" ht="15.75" customHeight="1" x14ac:dyDescent="0.3">
      <c r="A45" s="38"/>
      <c r="B45" s="284"/>
      <c r="C45" s="284"/>
      <c r="D45" s="287"/>
      <c r="E45" s="287"/>
      <c r="F45" s="287"/>
      <c r="G45" s="51">
        <v>6</v>
      </c>
      <c r="H45" s="59"/>
      <c r="I45" s="287"/>
      <c r="J45" s="316"/>
      <c r="K45" s="313"/>
      <c r="L45" s="281"/>
      <c r="M45" s="281"/>
      <c r="N45" s="281"/>
      <c r="O45" s="281"/>
      <c r="P45" s="38"/>
      <c r="Q45" s="38"/>
      <c r="R45" s="38"/>
      <c r="S45" s="38"/>
      <c r="T45" s="38"/>
      <c r="U45" s="38"/>
      <c r="V45" s="38"/>
      <c r="W45" s="38"/>
      <c r="X45" s="38"/>
      <c r="Y45" s="38"/>
      <c r="Z45" s="38"/>
    </row>
    <row r="46" spans="1:26" ht="15.75" customHeight="1" x14ac:dyDescent="0.3">
      <c r="A46" s="38"/>
      <c r="B46" s="284"/>
      <c r="C46" s="284"/>
      <c r="D46" s="287"/>
      <c r="E46" s="287"/>
      <c r="F46" s="287"/>
      <c r="G46" s="51">
        <v>7</v>
      </c>
      <c r="H46" s="59"/>
      <c r="I46" s="287"/>
      <c r="J46" s="316"/>
      <c r="K46" s="313"/>
      <c r="L46" s="281"/>
      <c r="M46" s="281"/>
      <c r="N46" s="281"/>
      <c r="O46" s="281"/>
      <c r="P46" s="38"/>
      <c r="Q46" s="38"/>
      <c r="R46" s="38"/>
      <c r="S46" s="38"/>
      <c r="T46" s="38"/>
      <c r="U46" s="38"/>
      <c r="V46" s="38"/>
      <c r="W46" s="38"/>
      <c r="X46" s="38"/>
      <c r="Y46" s="38"/>
      <c r="Z46" s="38"/>
    </row>
    <row r="47" spans="1:26" ht="15.75" customHeight="1" x14ac:dyDescent="0.3">
      <c r="A47" s="38"/>
      <c r="B47" s="285"/>
      <c r="C47" s="285"/>
      <c r="D47" s="288"/>
      <c r="E47" s="288"/>
      <c r="F47" s="288"/>
      <c r="G47" s="60">
        <v>8</v>
      </c>
      <c r="H47" s="61"/>
      <c r="I47" s="288"/>
      <c r="J47" s="317"/>
      <c r="K47" s="314"/>
      <c r="L47" s="282"/>
      <c r="M47" s="282"/>
      <c r="N47" s="282"/>
      <c r="O47" s="282"/>
      <c r="P47" s="38"/>
      <c r="Q47" s="38"/>
      <c r="R47" s="38"/>
      <c r="S47" s="38"/>
      <c r="T47" s="38"/>
      <c r="U47" s="38"/>
      <c r="V47" s="38"/>
      <c r="W47" s="38"/>
      <c r="X47" s="38"/>
      <c r="Y47" s="38"/>
      <c r="Z47" s="38"/>
    </row>
    <row r="48" spans="1:26" ht="39" customHeight="1" x14ac:dyDescent="0.3">
      <c r="A48" s="38"/>
      <c r="B48" s="283" t="str">
        <f>+LEFT(C48,3)</f>
        <v>1.3</v>
      </c>
      <c r="C48" s="283" t="s">
        <v>138</v>
      </c>
      <c r="D48" s="286" t="s">
        <v>139</v>
      </c>
      <c r="E48" s="289" t="s">
        <v>140</v>
      </c>
      <c r="F48" s="290">
        <v>2</v>
      </c>
      <c r="G48" s="62">
        <v>1</v>
      </c>
      <c r="H48" s="63" t="s">
        <v>141</v>
      </c>
      <c r="I48" s="289" t="s">
        <v>142</v>
      </c>
      <c r="J48" s="315">
        <v>1</v>
      </c>
      <c r="K48" s="312" t="str">
        <f>+IF(OR(ISBLANK(F48),ISBLANK(J48)),"",IF(OR(AND(F48=1,J48=1),AND(F48=1,J48=2),AND(F48=1,J48=3)),"Deficiencia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294">
        <f>+IF(K48="",0,IF(K48="Deficiencia de control mayor (diseño y ejecución)",4,IF(K48="Deficiencia de control (diseño o ejecución)",20,IF(K48="Oportunidad de mejora",40,60))))</f>
        <v>20</v>
      </c>
      <c r="M48" s="294">
        <v>6.6895999999999997E-2</v>
      </c>
      <c r="N48" s="326">
        <f>+L48+M48</f>
        <v>20.066896</v>
      </c>
      <c r="O48" s="327"/>
      <c r="P48" s="38"/>
      <c r="Q48" s="38"/>
      <c r="R48" s="38"/>
      <c r="S48" s="38"/>
      <c r="T48" s="38"/>
      <c r="U48" s="38"/>
      <c r="V48" s="38"/>
      <c r="W48" s="38"/>
      <c r="X48" s="38"/>
      <c r="Y48" s="38"/>
      <c r="Z48" s="38"/>
    </row>
    <row r="49" spans="1:26" ht="30.75" customHeight="1" x14ac:dyDescent="0.3">
      <c r="A49" s="38"/>
      <c r="B49" s="284"/>
      <c r="C49" s="284"/>
      <c r="D49" s="287"/>
      <c r="E49" s="287"/>
      <c r="F49" s="287"/>
      <c r="G49" s="51">
        <v>2</v>
      </c>
      <c r="H49" s="64" t="s">
        <v>143</v>
      </c>
      <c r="I49" s="287"/>
      <c r="J49" s="316"/>
      <c r="K49" s="313"/>
      <c r="L49" s="281"/>
      <c r="M49" s="281"/>
      <c r="N49" s="281"/>
      <c r="O49" s="281"/>
      <c r="P49" s="38"/>
      <c r="Q49" s="38"/>
      <c r="R49" s="38"/>
      <c r="S49" s="38"/>
      <c r="T49" s="38"/>
      <c r="U49" s="38"/>
      <c r="V49" s="38"/>
      <c r="W49" s="38"/>
      <c r="X49" s="38"/>
      <c r="Y49" s="38"/>
      <c r="Z49" s="38"/>
    </row>
    <row r="50" spans="1:26" ht="15.75" customHeight="1" x14ac:dyDescent="0.3">
      <c r="A50" s="38"/>
      <c r="B50" s="284"/>
      <c r="C50" s="284"/>
      <c r="D50" s="287"/>
      <c r="E50" s="287"/>
      <c r="F50" s="287"/>
      <c r="G50" s="51">
        <v>3</v>
      </c>
      <c r="H50" s="59"/>
      <c r="I50" s="287"/>
      <c r="J50" s="316"/>
      <c r="K50" s="313"/>
      <c r="L50" s="281"/>
      <c r="M50" s="281"/>
      <c r="N50" s="281"/>
      <c r="O50" s="281"/>
      <c r="P50" s="38"/>
      <c r="Q50" s="38"/>
      <c r="R50" s="38"/>
      <c r="S50" s="38"/>
      <c r="T50" s="38"/>
      <c r="U50" s="38"/>
      <c r="V50" s="38"/>
      <c r="W50" s="38"/>
      <c r="X50" s="38"/>
      <c r="Y50" s="38"/>
      <c r="Z50" s="38"/>
    </row>
    <row r="51" spans="1:26" ht="15.75" customHeight="1" x14ac:dyDescent="0.3">
      <c r="A51" s="38"/>
      <c r="B51" s="284"/>
      <c r="C51" s="284"/>
      <c r="D51" s="287"/>
      <c r="E51" s="287"/>
      <c r="F51" s="287"/>
      <c r="G51" s="51">
        <v>4</v>
      </c>
      <c r="H51" s="59"/>
      <c r="I51" s="287"/>
      <c r="J51" s="316"/>
      <c r="K51" s="313"/>
      <c r="L51" s="281"/>
      <c r="M51" s="281"/>
      <c r="N51" s="281"/>
      <c r="O51" s="281"/>
      <c r="P51" s="38"/>
      <c r="Q51" s="38"/>
      <c r="R51" s="38"/>
      <c r="S51" s="38"/>
      <c r="T51" s="38"/>
      <c r="U51" s="38"/>
      <c r="V51" s="38"/>
      <c r="W51" s="38"/>
      <c r="X51" s="38"/>
      <c r="Y51" s="38"/>
      <c r="Z51" s="38"/>
    </row>
    <row r="52" spans="1:26" ht="15.75" customHeight="1" x14ac:dyDescent="0.3">
      <c r="A52" s="38"/>
      <c r="B52" s="284"/>
      <c r="C52" s="284"/>
      <c r="D52" s="287"/>
      <c r="E52" s="287"/>
      <c r="F52" s="287"/>
      <c r="G52" s="51">
        <v>5</v>
      </c>
      <c r="H52" s="59"/>
      <c r="I52" s="287"/>
      <c r="J52" s="316"/>
      <c r="K52" s="313"/>
      <c r="L52" s="281"/>
      <c r="M52" s="281"/>
      <c r="N52" s="281"/>
      <c r="O52" s="281"/>
      <c r="P52" s="38"/>
      <c r="Q52" s="38"/>
      <c r="R52" s="38"/>
      <c r="S52" s="38"/>
      <c r="T52" s="38"/>
      <c r="U52" s="38"/>
      <c r="V52" s="38"/>
      <c r="W52" s="38"/>
      <c r="X52" s="38"/>
      <c r="Y52" s="38"/>
      <c r="Z52" s="38"/>
    </row>
    <row r="53" spans="1:26" ht="15.75" customHeight="1" x14ac:dyDescent="0.3">
      <c r="A53" s="38"/>
      <c r="B53" s="284"/>
      <c r="C53" s="284"/>
      <c r="D53" s="287"/>
      <c r="E53" s="287"/>
      <c r="F53" s="287"/>
      <c r="G53" s="51">
        <v>6</v>
      </c>
      <c r="H53" s="59"/>
      <c r="I53" s="287"/>
      <c r="J53" s="316"/>
      <c r="K53" s="313"/>
      <c r="L53" s="281"/>
      <c r="M53" s="281"/>
      <c r="N53" s="281"/>
      <c r="O53" s="281"/>
      <c r="P53" s="38"/>
      <c r="Q53" s="38"/>
      <c r="R53" s="38"/>
      <c r="S53" s="38"/>
      <c r="T53" s="38"/>
      <c r="U53" s="38"/>
      <c r="V53" s="38"/>
      <c r="W53" s="38"/>
      <c r="X53" s="38"/>
      <c r="Y53" s="38"/>
      <c r="Z53" s="38"/>
    </row>
    <row r="54" spans="1:26" ht="15.75" customHeight="1" x14ac:dyDescent="0.3">
      <c r="A54" s="38"/>
      <c r="B54" s="284"/>
      <c r="C54" s="284"/>
      <c r="D54" s="287"/>
      <c r="E54" s="287"/>
      <c r="F54" s="287"/>
      <c r="G54" s="51">
        <v>7</v>
      </c>
      <c r="H54" s="59"/>
      <c r="I54" s="287"/>
      <c r="J54" s="316"/>
      <c r="K54" s="313"/>
      <c r="L54" s="281"/>
      <c r="M54" s="281"/>
      <c r="N54" s="281"/>
      <c r="O54" s="281"/>
      <c r="P54" s="38"/>
      <c r="Q54" s="38"/>
      <c r="R54" s="38"/>
      <c r="S54" s="38"/>
      <c r="T54" s="38"/>
      <c r="U54" s="38"/>
      <c r="V54" s="38"/>
      <c r="W54" s="38"/>
      <c r="X54" s="38"/>
      <c r="Y54" s="38"/>
      <c r="Z54" s="38"/>
    </row>
    <row r="55" spans="1:26" ht="15.75" customHeight="1" x14ac:dyDescent="0.3">
      <c r="A55" s="38"/>
      <c r="B55" s="285"/>
      <c r="C55" s="285"/>
      <c r="D55" s="288"/>
      <c r="E55" s="288"/>
      <c r="F55" s="288"/>
      <c r="G55" s="60">
        <v>8</v>
      </c>
      <c r="H55" s="61"/>
      <c r="I55" s="288"/>
      <c r="J55" s="317"/>
      <c r="K55" s="314"/>
      <c r="L55" s="282"/>
      <c r="M55" s="282"/>
      <c r="N55" s="282"/>
      <c r="O55" s="282"/>
      <c r="P55" s="38"/>
      <c r="Q55" s="38"/>
      <c r="R55" s="38"/>
      <c r="S55" s="38"/>
      <c r="T55" s="38"/>
      <c r="U55" s="38"/>
      <c r="V55" s="38"/>
      <c r="W55" s="38"/>
      <c r="X55" s="38"/>
      <c r="Y55" s="38"/>
      <c r="Z55" s="38"/>
    </row>
    <row r="56" spans="1:26" ht="16.5" customHeight="1" x14ac:dyDescent="0.3">
      <c r="A56" s="38"/>
      <c r="B56" s="283" t="str">
        <f>+LEFT(C56,3)</f>
        <v>1.4</v>
      </c>
      <c r="C56" s="283" t="s">
        <v>144</v>
      </c>
      <c r="D56" s="286" t="s">
        <v>145</v>
      </c>
      <c r="E56" s="324" t="s">
        <v>146</v>
      </c>
      <c r="F56" s="290">
        <v>3</v>
      </c>
      <c r="G56" s="62">
        <v>1</v>
      </c>
      <c r="H56" s="65" t="s">
        <v>147</v>
      </c>
      <c r="I56" s="290" t="s">
        <v>148</v>
      </c>
      <c r="J56" s="325">
        <v>2</v>
      </c>
      <c r="K56" s="312"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294">
        <f>+IF(K56="",0,IF(K56="Deficiencia de control mayor (diseño y ejecución)",4,IF(K56="Deficiencia de control (diseño o ejecución)",20,IF(K56="Oportunidad de mejora",40,60))))</f>
        <v>20</v>
      </c>
      <c r="M56" s="294">
        <v>6.6909999999999997E-2</v>
      </c>
      <c r="N56" s="322">
        <f>+L56+M56</f>
        <v>20.06691</v>
      </c>
      <c r="O56" s="323"/>
      <c r="P56" s="38"/>
      <c r="Q56" s="38"/>
      <c r="R56" s="38"/>
      <c r="S56" s="38"/>
      <c r="T56" s="38"/>
      <c r="U56" s="38"/>
      <c r="V56" s="38"/>
      <c r="W56" s="38"/>
      <c r="X56" s="38"/>
      <c r="Y56" s="38"/>
      <c r="Z56" s="38"/>
    </row>
    <row r="57" spans="1:26" ht="15.75" customHeight="1" x14ac:dyDescent="0.3">
      <c r="A57" s="38"/>
      <c r="B57" s="284"/>
      <c r="C57" s="284"/>
      <c r="D57" s="287"/>
      <c r="E57" s="287"/>
      <c r="F57" s="287"/>
      <c r="G57" s="51">
        <v>2</v>
      </c>
      <c r="H57" s="59" t="s">
        <v>149</v>
      </c>
      <c r="I57" s="287"/>
      <c r="J57" s="287"/>
      <c r="K57" s="313"/>
      <c r="L57" s="281"/>
      <c r="M57" s="281"/>
      <c r="N57" s="281"/>
      <c r="O57" s="281"/>
      <c r="P57" s="38"/>
      <c r="Q57" s="38"/>
      <c r="R57" s="38"/>
      <c r="S57" s="38"/>
      <c r="T57" s="38"/>
      <c r="U57" s="38"/>
      <c r="V57" s="38"/>
      <c r="W57" s="38"/>
      <c r="X57" s="38"/>
      <c r="Y57" s="38"/>
      <c r="Z57" s="38"/>
    </row>
    <row r="58" spans="1:26" ht="15.75" customHeight="1" x14ac:dyDescent="0.3">
      <c r="A58" s="38"/>
      <c r="B58" s="284"/>
      <c r="C58" s="284"/>
      <c r="D58" s="287"/>
      <c r="E58" s="287"/>
      <c r="F58" s="287"/>
      <c r="G58" s="51">
        <v>3</v>
      </c>
      <c r="H58" s="59" t="s">
        <v>150</v>
      </c>
      <c r="I58" s="287"/>
      <c r="J58" s="287"/>
      <c r="K58" s="313"/>
      <c r="L58" s="281"/>
      <c r="M58" s="281"/>
      <c r="N58" s="281"/>
      <c r="O58" s="281"/>
      <c r="P58" s="38"/>
      <c r="Q58" s="38"/>
      <c r="R58" s="38"/>
      <c r="S58" s="38"/>
      <c r="T58" s="38"/>
      <c r="U58" s="38"/>
      <c r="V58" s="38"/>
      <c r="W58" s="38"/>
      <c r="X58" s="38"/>
      <c r="Y58" s="38"/>
      <c r="Z58" s="38"/>
    </row>
    <row r="59" spans="1:26" ht="15.75" customHeight="1" x14ac:dyDescent="0.3">
      <c r="A59" s="38"/>
      <c r="B59" s="284"/>
      <c r="C59" s="284"/>
      <c r="D59" s="287"/>
      <c r="E59" s="287"/>
      <c r="F59" s="287"/>
      <c r="G59" s="51">
        <v>4</v>
      </c>
      <c r="H59" s="59"/>
      <c r="I59" s="287"/>
      <c r="J59" s="287"/>
      <c r="K59" s="313"/>
      <c r="L59" s="281"/>
      <c r="M59" s="281"/>
      <c r="N59" s="281"/>
      <c r="O59" s="281"/>
      <c r="P59" s="38"/>
      <c r="Q59" s="38"/>
      <c r="R59" s="38"/>
      <c r="S59" s="38"/>
      <c r="T59" s="38"/>
      <c r="U59" s="38"/>
      <c r="V59" s="38"/>
      <c r="W59" s="38"/>
      <c r="X59" s="38"/>
      <c r="Y59" s="38"/>
      <c r="Z59" s="38"/>
    </row>
    <row r="60" spans="1:26" ht="15.75" customHeight="1" x14ac:dyDescent="0.3">
      <c r="A60" s="38"/>
      <c r="B60" s="284"/>
      <c r="C60" s="284"/>
      <c r="D60" s="287"/>
      <c r="E60" s="287"/>
      <c r="F60" s="287"/>
      <c r="G60" s="51">
        <v>5</v>
      </c>
      <c r="H60" s="59"/>
      <c r="I60" s="287"/>
      <c r="J60" s="287"/>
      <c r="K60" s="313"/>
      <c r="L60" s="281"/>
      <c r="M60" s="281"/>
      <c r="N60" s="281"/>
      <c r="O60" s="281"/>
      <c r="P60" s="38"/>
      <c r="Q60" s="38"/>
      <c r="R60" s="38"/>
      <c r="S60" s="38"/>
      <c r="T60" s="38"/>
      <c r="U60" s="38"/>
      <c r="V60" s="38"/>
      <c r="W60" s="38"/>
      <c r="X60" s="38"/>
      <c r="Y60" s="38"/>
      <c r="Z60" s="38"/>
    </row>
    <row r="61" spans="1:26" ht="15.75" customHeight="1" x14ac:dyDescent="0.3">
      <c r="A61" s="38"/>
      <c r="B61" s="284"/>
      <c r="C61" s="284"/>
      <c r="D61" s="287"/>
      <c r="E61" s="287"/>
      <c r="F61" s="287"/>
      <c r="G61" s="51">
        <v>6</v>
      </c>
      <c r="H61" s="59"/>
      <c r="I61" s="287"/>
      <c r="J61" s="287"/>
      <c r="K61" s="313"/>
      <c r="L61" s="281"/>
      <c r="M61" s="281"/>
      <c r="N61" s="281"/>
      <c r="O61" s="281"/>
      <c r="P61" s="38"/>
      <c r="Q61" s="38"/>
      <c r="R61" s="38"/>
      <c r="S61" s="38"/>
      <c r="T61" s="38"/>
      <c r="U61" s="38"/>
      <c r="V61" s="38"/>
      <c r="W61" s="38"/>
      <c r="X61" s="38"/>
      <c r="Y61" s="38"/>
      <c r="Z61" s="38"/>
    </row>
    <row r="62" spans="1:26" ht="15.75" customHeight="1" x14ac:dyDescent="0.3">
      <c r="A62" s="38"/>
      <c r="B62" s="284"/>
      <c r="C62" s="284"/>
      <c r="D62" s="287"/>
      <c r="E62" s="287"/>
      <c r="F62" s="287"/>
      <c r="G62" s="51">
        <v>7</v>
      </c>
      <c r="H62" s="59"/>
      <c r="I62" s="287"/>
      <c r="J62" s="287"/>
      <c r="K62" s="313"/>
      <c r="L62" s="281"/>
      <c r="M62" s="281"/>
      <c r="N62" s="281"/>
      <c r="O62" s="281"/>
      <c r="P62" s="38"/>
      <c r="Q62" s="38"/>
      <c r="R62" s="38"/>
      <c r="S62" s="38"/>
      <c r="T62" s="38"/>
      <c r="U62" s="38"/>
      <c r="V62" s="38"/>
      <c r="W62" s="38"/>
      <c r="X62" s="38"/>
      <c r="Y62" s="38"/>
      <c r="Z62" s="38"/>
    </row>
    <row r="63" spans="1:26" ht="15.75" customHeight="1" x14ac:dyDescent="0.3">
      <c r="A63" s="38"/>
      <c r="B63" s="285"/>
      <c r="C63" s="285"/>
      <c r="D63" s="288"/>
      <c r="E63" s="288"/>
      <c r="F63" s="288"/>
      <c r="G63" s="60">
        <v>8</v>
      </c>
      <c r="H63" s="61"/>
      <c r="I63" s="288"/>
      <c r="J63" s="288"/>
      <c r="K63" s="314"/>
      <c r="L63" s="282"/>
      <c r="M63" s="282"/>
      <c r="N63" s="282"/>
      <c r="O63" s="282"/>
      <c r="P63" s="38"/>
      <c r="Q63" s="38"/>
      <c r="R63" s="38"/>
      <c r="S63" s="38"/>
      <c r="T63" s="38"/>
      <c r="U63" s="38"/>
      <c r="V63" s="38"/>
      <c r="W63" s="38"/>
      <c r="X63" s="38"/>
      <c r="Y63" s="38"/>
      <c r="Z63" s="38"/>
    </row>
    <row r="64" spans="1:26" ht="54" customHeight="1" x14ac:dyDescent="0.3">
      <c r="A64" s="38"/>
      <c r="B64" s="283" t="str">
        <f>+LEFT(C64,3)</f>
        <v>1.5</v>
      </c>
      <c r="C64" s="283" t="s">
        <v>151</v>
      </c>
      <c r="D64" s="286" t="s">
        <v>152</v>
      </c>
      <c r="E64" s="289" t="s">
        <v>153</v>
      </c>
      <c r="F64" s="290">
        <v>2</v>
      </c>
      <c r="G64" s="62">
        <v>1</v>
      </c>
      <c r="H64" s="63" t="s">
        <v>154</v>
      </c>
      <c r="I64" s="289" t="s">
        <v>155</v>
      </c>
      <c r="J64" s="315">
        <v>3</v>
      </c>
      <c r="K64" s="312" t="str">
        <f>+IF(OR(ISBLANK(F64),ISBLANK(J64)),"",IF(OR(AND(F64=1,J64=1),AND(F64=1,J64=2),AND(F64=1,J64=3)),"Deficiencia de control mayor (diseño y ejecución)",IF(OR(AND(F64=2,J64=2),AND(F64=3,J64=1),AND(F64=3,J64=2),AND(F64=2,J64=1)),"Deficiencia de control (diseño o ejecución)",IF(AND(F64=2,J64=3),"Oportunidad de mejora","Mantenimiento del control"))))</f>
        <v>Oportunidad de mejora</v>
      </c>
      <c r="L64" s="294">
        <f>+IF(K64="",0,IF(K64="Deficiencia de control mayor (diseño y ejecución)",4,IF(K64="Deficiencia de control (diseño o ejecución)",20,IF(K64="Oportunidad de mejora",40,60))))</f>
        <v>40</v>
      </c>
      <c r="M64" s="294">
        <v>7.3568999999999996E-2</v>
      </c>
      <c r="N64" s="295">
        <f>+L64+M64</f>
        <v>40.073568999999999</v>
      </c>
      <c r="O64" s="280"/>
      <c r="P64" s="38"/>
      <c r="Q64" s="38"/>
      <c r="R64" s="38"/>
      <c r="S64" s="38"/>
      <c r="T64" s="38"/>
      <c r="U64" s="38"/>
      <c r="V64" s="38"/>
      <c r="W64" s="38"/>
      <c r="X64" s="38"/>
      <c r="Y64" s="38"/>
      <c r="Z64" s="38"/>
    </row>
    <row r="65" spans="1:26" ht="15.75" customHeight="1" x14ac:dyDescent="0.3">
      <c r="A65" s="38"/>
      <c r="B65" s="284"/>
      <c r="C65" s="284"/>
      <c r="D65" s="287"/>
      <c r="E65" s="287"/>
      <c r="F65" s="287"/>
      <c r="G65" s="51">
        <v>2</v>
      </c>
      <c r="H65" s="59" t="s">
        <v>156</v>
      </c>
      <c r="I65" s="287"/>
      <c r="J65" s="316"/>
      <c r="K65" s="313"/>
      <c r="L65" s="281"/>
      <c r="M65" s="281"/>
      <c r="N65" s="281"/>
      <c r="O65" s="281"/>
      <c r="P65" s="38"/>
      <c r="Q65" s="38"/>
      <c r="R65" s="38"/>
      <c r="S65" s="38"/>
      <c r="T65" s="38"/>
      <c r="U65" s="38"/>
      <c r="V65" s="38"/>
      <c r="W65" s="38"/>
      <c r="X65" s="38"/>
      <c r="Y65" s="38"/>
      <c r="Z65" s="38"/>
    </row>
    <row r="66" spans="1:26" ht="15.75" customHeight="1" x14ac:dyDescent="0.3">
      <c r="A66" s="38"/>
      <c r="B66" s="284"/>
      <c r="C66" s="284"/>
      <c r="D66" s="287"/>
      <c r="E66" s="287"/>
      <c r="F66" s="287"/>
      <c r="G66" s="51">
        <v>3</v>
      </c>
      <c r="H66" s="59"/>
      <c r="I66" s="287"/>
      <c r="J66" s="316"/>
      <c r="K66" s="313"/>
      <c r="L66" s="281"/>
      <c r="M66" s="281"/>
      <c r="N66" s="281"/>
      <c r="O66" s="281"/>
      <c r="P66" s="38"/>
      <c r="Q66" s="38"/>
      <c r="R66" s="38"/>
      <c r="S66" s="38"/>
      <c r="T66" s="38"/>
      <c r="U66" s="38"/>
      <c r="V66" s="38"/>
      <c r="W66" s="38"/>
      <c r="X66" s="38"/>
      <c r="Y66" s="38"/>
      <c r="Z66" s="38"/>
    </row>
    <row r="67" spans="1:26" ht="15.75" customHeight="1" x14ac:dyDescent="0.3">
      <c r="A67" s="38"/>
      <c r="B67" s="284"/>
      <c r="C67" s="284"/>
      <c r="D67" s="287"/>
      <c r="E67" s="287"/>
      <c r="F67" s="287"/>
      <c r="G67" s="51">
        <v>4</v>
      </c>
      <c r="H67" s="59"/>
      <c r="I67" s="287"/>
      <c r="J67" s="316"/>
      <c r="K67" s="313"/>
      <c r="L67" s="281"/>
      <c r="M67" s="281"/>
      <c r="N67" s="281"/>
      <c r="O67" s="281"/>
      <c r="P67" s="38"/>
      <c r="Q67" s="38"/>
      <c r="R67" s="38"/>
      <c r="S67" s="38"/>
      <c r="T67" s="38"/>
      <c r="U67" s="38"/>
      <c r="V67" s="38"/>
      <c r="W67" s="38"/>
      <c r="X67" s="38"/>
      <c r="Y67" s="38"/>
      <c r="Z67" s="38"/>
    </row>
    <row r="68" spans="1:26" ht="15.75" customHeight="1" x14ac:dyDescent="0.3">
      <c r="A68" s="38"/>
      <c r="B68" s="284"/>
      <c r="C68" s="284"/>
      <c r="D68" s="287"/>
      <c r="E68" s="287"/>
      <c r="F68" s="287"/>
      <c r="G68" s="51">
        <v>5</v>
      </c>
      <c r="H68" s="59"/>
      <c r="I68" s="287"/>
      <c r="J68" s="316"/>
      <c r="K68" s="313"/>
      <c r="L68" s="281"/>
      <c r="M68" s="281"/>
      <c r="N68" s="281"/>
      <c r="O68" s="281"/>
      <c r="P68" s="38"/>
      <c r="Q68" s="38"/>
      <c r="R68" s="38"/>
      <c r="S68" s="38"/>
      <c r="T68" s="38"/>
      <c r="U68" s="38"/>
      <c r="V68" s="38"/>
      <c r="W68" s="38"/>
      <c r="X68" s="38"/>
      <c r="Y68" s="38"/>
      <c r="Z68" s="38"/>
    </row>
    <row r="69" spans="1:26" ht="15.75" customHeight="1" x14ac:dyDescent="0.3">
      <c r="A69" s="38"/>
      <c r="B69" s="284"/>
      <c r="C69" s="284"/>
      <c r="D69" s="287"/>
      <c r="E69" s="287"/>
      <c r="F69" s="287"/>
      <c r="G69" s="51">
        <v>6</v>
      </c>
      <c r="H69" s="59"/>
      <c r="I69" s="287"/>
      <c r="J69" s="316"/>
      <c r="K69" s="313"/>
      <c r="L69" s="281"/>
      <c r="M69" s="281"/>
      <c r="N69" s="281"/>
      <c r="O69" s="281"/>
      <c r="P69" s="38"/>
      <c r="Q69" s="38"/>
      <c r="R69" s="38"/>
      <c r="S69" s="38"/>
      <c r="T69" s="38"/>
      <c r="U69" s="38"/>
      <c r="V69" s="38"/>
      <c r="W69" s="38"/>
      <c r="X69" s="38"/>
      <c r="Y69" s="38"/>
      <c r="Z69" s="38"/>
    </row>
    <row r="70" spans="1:26" ht="15.75" customHeight="1" x14ac:dyDescent="0.3">
      <c r="A70" s="38"/>
      <c r="B70" s="284"/>
      <c r="C70" s="284"/>
      <c r="D70" s="287"/>
      <c r="E70" s="287"/>
      <c r="F70" s="287"/>
      <c r="G70" s="51">
        <v>7</v>
      </c>
      <c r="H70" s="59"/>
      <c r="I70" s="287"/>
      <c r="J70" s="316"/>
      <c r="K70" s="313"/>
      <c r="L70" s="281"/>
      <c r="M70" s="281"/>
      <c r="N70" s="281"/>
      <c r="O70" s="281"/>
      <c r="P70" s="38"/>
      <c r="Q70" s="38"/>
      <c r="R70" s="38"/>
      <c r="S70" s="38"/>
      <c r="T70" s="38"/>
      <c r="U70" s="38"/>
      <c r="V70" s="38"/>
      <c r="W70" s="38"/>
      <c r="X70" s="38"/>
      <c r="Y70" s="38"/>
      <c r="Z70" s="38"/>
    </row>
    <row r="71" spans="1:26" ht="15.75" customHeight="1" x14ac:dyDescent="0.3">
      <c r="A71" s="38"/>
      <c r="B71" s="285"/>
      <c r="C71" s="285"/>
      <c r="D71" s="288"/>
      <c r="E71" s="288"/>
      <c r="F71" s="288"/>
      <c r="G71" s="60">
        <v>8</v>
      </c>
      <c r="H71" s="61"/>
      <c r="I71" s="288"/>
      <c r="J71" s="317"/>
      <c r="K71" s="314"/>
      <c r="L71" s="282"/>
      <c r="M71" s="282"/>
      <c r="N71" s="282"/>
      <c r="O71" s="282"/>
      <c r="P71" s="38"/>
      <c r="Q71" s="38"/>
      <c r="R71" s="38"/>
      <c r="S71" s="38"/>
      <c r="T71" s="38"/>
      <c r="U71" s="38"/>
      <c r="V71" s="38"/>
      <c r="W71" s="38"/>
      <c r="X71" s="38"/>
      <c r="Y71" s="38"/>
      <c r="Z71" s="38"/>
    </row>
    <row r="72" spans="1:26" ht="36.75" customHeight="1" x14ac:dyDescent="0.3">
      <c r="A72" s="38"/>
      <c r="B72" s="320"/>
      <c r="C72" s="320" t="s">
        <v>157</v>
      </c>
      <c r="D72" s="298" t="s">
        <v>8</v>
      </c>
      <c r="E72" s="308" t="s">
        <v>158</v>
      </c>
      <c r="F72" s="309" t="s">
        <v>159</v>
      </c>
      <c r="G72" s="310" t="s">
        <v>116</v>
      </c>
      <c r="H72" s="269"/>
      <c r="I72" s="311"/>
      <c r="J72" s="309" t="s">
        <v>160</v>
      </c>
      <c r="K72" s="309" t="s">
        <v>161</v>
      </c>
      <c r="L72" s="300"/>
      <c r="M72" s="300"/>
      <c r="N72" s="301"/>
      <c r="O72" s="302"/>
      <c r="P72" s="38"/>
      <c r="Q72" s="38"/>
      <c r="R72" s="38"/>
      <c r="S72" s="38"/>
      <c r="T72" s="38"/>
      <c r="U72" s="38"/>
      <c r="V72" s="38"/>
      <c r="W72" s="38"/>
      <c r="X72" s="38"/>
      <c r="Y72" s="38"/>
      <c r="Z72" s="38"/>
    </row>
    <row r="73" spans="1:26" ht="29.25" customHeight="1" x14ac:dyDescent="0.3">
      <c r="A73" s="38"/>
      <c r="B73" s="292"/>
      <c r="C73" s="292"/>
      <c r="D73" s="292"/>
      <c r="E73" s="292"/>
      <c r="F73" s="292"/>
      <c r="G73" s="296" t="s">
        <v>13</v>
      </c>
      <c r="H73" s="298" t="s">
        <v>15</v>
      </c>
      <c r="I73" s="298" t="s">
        <v>17</v>
      </c>
      <c r="J73" s="292"/>
      <c r="K73" s="292"/>
      <c r="L73" s="281"/>
      <c r="M73" s="281"/>
      <c r="N73" s="281"/>
      <c r="O73" s="281"/>
      <c r="P73" s="38"/>
      <c r="Q73" s="38"/>
      <c r="R73" s="38"/>
      <c r="S73" s="38"/>
      <c r="T73" s="38"/>
      <c r="U73" s="38"/>
      <c r="V73" s="38"/>
      <c r="W73" s="38"/>
      <c r="X73" s="38"/>
      <c r="Y73" s="38"/>
      <c r="Z73" s="38"/>
    </row>
    <row r="74" spans="1:26" ht="45.75" customHeight="1" x14ac:dyDescent="0.3">
      <c r="A74" s="38"/>
      <c r="B74" s="297"/>
      <c r="C74" s="297"/>
      <c r="D74" s="307"/>
      <c r="E74" s="307"/>
      <c r="F74" s="297"/>
      <c r="G74" s="297"/>
      <c r="H74" s="297"/>
      <c r="I74" s="307"/>
      <c r="J74" s="297"/>
      <c r="K74" s="297"/>
      <c r="L74" s="282"/>
      <c r="M74" s="282"/>
      <c r="N74" s="282"/>
      <c r="O74" s="282"/>
      <c r="P74" s="38"/>
      <c r="Q74" s="38"/>
      <c r="R74" s="38"/>
      <c r="S74" s="38"/>
      <c r="T74" s="38"/>
      <c r="U74" s="38"/>
      <c r="V74" s="38"/>
      <c r="W74" s="38"/>
      <c r="X74" s="38"/>
      <c r="Y74" s="38"/>
      <c r="Z74" s="38"/>
    </row>
    <row r="75" spans="1:26" ht="54.75" customHeight="1" x14ac:dyDescent="0.3">
      <c r="A75" s="38"/>
      <c r="B75" s="283" t="str">
        <f>+LEFT(C75,3)</f>
        <v>2.1</v>
      </c>
      <c r="C75" s="283" t="s">
        <v>162</v>
      </c>
      <c r="D75" s="286" t="s">
        <v>163</v>
      </c>
      <c r="E75" s="289" t="s">
        <v>164</v>
      </c>
      <c r="F75" s="290">
        <v>3</v>
      </c>
      <c r="G75" s="62">
        <v>1</v>
      </c>
      <c r="H75" s="66" t="s">
        <v>165</v>
      </c>
      <c r="I75" s="289" t="s">
        <v>166</v>
      </c>
      <c r="J75" s="315">
        <v>2</v>
      </c>
      <c r="K75" s="312"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294">
        <f>+IF(K75="",0,IF(K75="Deficiencia de control mayor (diseño y ejecución)",4,IF(K75="Deficiencia de control (diseño o ejecución)",20,IF(K75="Oportunidad de mejora",40,60))))</f>
        <v>20</v>
      </c>
      <c r="M75" s="294">
        <v>8.8965299999999997E-2</v>
      </c>
      <c r="N75" s="295">
        <f>+L75+M75</f>
        <v>20.088965300000002</v>
      </c>
      <c r="O75" s="280"/>
      <c r="P75" s="38"/>
      <c r="Q75" s="38"/>
      <c r="R75" s="38"/>
      <c r="S75" s="38"/>
      <c r="T75" s="38"/>
      <c r="U75" s="38"/>
      <c r="V75" s="38"/>
      <c r="W75" s="38"/>
      <c r="X75" s="38"/>
      <c r="Y75" s="38"/>
      <c r="Z75" s="38"/>
    </row>
    <row r="76" spans="1:26" ht="44.25" customHeight="1" x14ac:dyDescent="0.3">
      <c r="A76" s="38"/>
      <c r="B76" s="284"/>
      <c r="C76" s="284"/>
      <c r="D76" s="287"/>
      <c r="E76" s="287"/>
      <c r="F76" s="287"/>
      <c r="G76" s="51">
        <v>2</v>
      </c>
      <c r="H76" s="67" t="s">
        <v>167</v>
      </c>
      <c r="I76" s="287"/>
      <c r="J76" s="316"/>
      <c r="K76" s="313"/>
      <c r="L76" s="281"/>
      <c r="M76" s="281"/>
      <c r="N76" s="281"/>
      <c r="O76" s="281"/>
      <c r="P76" s="38"/>
      <c r="Q76" s="38"/>
      <c r="R76" s="38"/>
      <c r="S76" s="38"/>
      <c r="T76" s="38"/>
      <c r="U76" s="38"/>
      <c r="V76" s="38"/>
      <c r="W76" s="38"/>
      <c r="X76" s="38"/>
      <c r="Y76" s="38"/>
      <c r="Z76" s="38"/>
    </row>
    <row r="77" spans="1:26" ht="30.75" customHeight="1" x14ac:dyDescent="0.3">
      <c r="A77" s="38"/>
      <c r="B77" s="284"/>
      <c r="C77" s="284"/>
      <c r="D77" s="287"/>
      <c r="E77" s="287"/>
      <c r="F77" s="287"/>
      <c r="G77" s="51">
        <v>3</v>
      </c>
      <c r="H77" s="67" t="s">
        <v>168</v>
      </c>
      <c r="I77" s="287"/>
      <c r="J77" s="316"/>
      <c r="K77" s="313"/>
      <c r="L77" s="281"/>
      <c r="M77" s="281"/>
      <c r="N77" s="281"/>
      <c r="O77" s="281"/>
      <c r="P77" s="38"/>
      <c r="Q77" s="38"/>
      <c r="R77" s="38"/>
      <c r="S77" s="38"/>
      <c r="T77" s="38"/>
      <c r="U77" s="38"/>
      <c r="V77" s="38"/>
      <c r="W77" s="38"/>
      <c r="X77" s="38"/>
      <c r="Y77" s="38"/>
      <c r="Z77" s="38"/>
    </row>
    <row r="78" spans="1:26" ht="21" customHeight="1" x14ac:dyDescent="0.3">
      <c r="A78" s="38"/>
      <c r="B78" s="284"/>
      <c r="C78" s="284"/>
      <c r="D78" s="287"/>
      <c r="E78" s="287"/>
      <c r="F78" s="287"/>
      <c r="G78" s="51">
        <v>4</v>
      </c>
      <c r="H78" s="59"/>
      <c r="I78" s="287"/>
      <c r="J78" s="316"/>
      <c r="K78" s="313"/>
      <c r="L78" s="281"/>
      <c r="M78" s="281"/>
      <c r="N78" s="281"/>
      <c r="O78" s="281"/>
      <c r="P78" s="38"/>
      <c r="Q78" s="38"/>
      <c r="R78" s="38"/>
      <c r="S78" s="38"/>
      <c r="T78" s="38"/>
      <c r="U78" s="38"/>
      <c r="V78" s="38"/>
      <c r="W78" s="38"/>
      <c r="X78" s="38"/>
      <c r="Y78" s="38"/>
      <c r="Z78" s="38"/>
    </row>
    <row r="79" spans="1:26" ht="21" customHeight="1" x14ac:dyDescent="0.3">
      <c r="A79" s="38"/>
      <c r="B79" s="284"/>
      <c r="C79" s="284"/>
      <c r="D79" s="287"/>
      <c r="E79" s="287"/>
      <c r="F79" s="287"/>
      <c r="G79" s="51">
        <v>5</v>
      </c>
      <c r="H79" s="59"/>
      <c r="I79" s="287"/>
      <c r="J79" s="316"/>
      <c r="K79" s="313"/>
      <c r="L79" s="281"/>
      <c r="M79" s="281"/>
      <c r="N79" s="281"/>
      <c r="O79" s="281"/>
      <c r="P79" s="38"/>
      <c r="Q79" s="38"/>
      <c r="R79" s="38"/>
      <c r="S79" s="38"/>
      <c r="T79" s="38"/>
      <c r="U79" s="38"/>
      <c r="V79" s="38"/>
      <c r="W79" s="38"/>
      <c r="X79" s="38"/>
      <c r="Y79" s="38"/>
      <c r="Z79" s="38"/>
    </row>
    <row r="80" spans="1:26" ht="21" customHeight="1" x14ac:dyDescent="0.3">
      <c r="A80" s="38"/>
      <c r="B80" s="284"/>
      <c r="C80" s="284"/>
      <c r="D80" s="287"/>
      <c r="E80" s="287"/>
      <c r="F80" s="287"/>
      <c r="G80" s="51">
        <v>6</v>
      </c>
      <c r="H80" s="59"/>
      <c r="I80" s="287"/>
      <c r="J80" s="316"/>
      <c r="K80" s="313"/>
      <c r="L80" s="281"/>
      <c r="M80" s="281"/>
      <c r="N80" s="281"/>
      <c r="O80" s="281"/>
      <c r="P80" s="38"/>
      <c r="Q80" s="38"/>
      <c r="R80" s="38"/>
      <c r="S80" s="38"/>
      <c r="T80" s="38"/>
      <c r="U80" s="38"/>
      <c r="V80" s="38"/>
      <c r="W80" s="38"/>
      <c r="X80" s="38"/>
      <c r="Y80" s="38"/>
      <c r="Z80" s="38"/>
    </row>
    <row r="81" spans="1:26" ht="21" customHeight="1" x14ac:dyDescent="0.3">
      <c r="A81" s="38"/>
      <c r="B81" s="284"/>
      <c r="C81" s="284"/>
      <c r="D81" s="287"/>
      <c r="E81" s="287"/>
      <c r="F81" s="287"/>
      <c r="G81" s="51">
        <v>7</v>
      </c>
      <c r="H81" s="59"/>
      <c r="I81" s="287"/>
      <c r="J81" s="316"/>
      <c r="K81" s="313"/>
      <c r="L81" s="281"/>
      <c r="M81" s="281"/>
      <c r="N81" s="281"/>
      <c r="O81" s="281"/>
      <c r="P81" s="38"/>
      <c r="Q81" s="38"/>
      <c r="R81" s="38"/>
      <c r="S81" s="38"/>
      <c r="T81" s="38"/>
      <c r="U81" s="38"/>
      <c r="V81" s="38"/>
      <c r="W81" s="38"/>
      <c r="X81" s="38"/>
      <c r="Y81" s="38"/>
      <c r="Z81" s="38"/>
    </row>
    <row r="82" spans="1:26" ht="21" customHeight="1" x14ac:dyDescent="0.3">
      <c r="A82" s="38"/>
      <c r="B82" s="285"/>
      <c r="C82" s="285"/>
      <c r="D82" s="288"/>
      <c r="E82" s="288"/>
      <c r="F82" s="288"/>
      <c r="G82" s="60">
        <v>8</v>
      </c>
      <c r="H82" s="61"/>
      <c r="I82" s="288"/>
      <c r="J82" s="317"/>
      <c r="K82" s="314"/>
      <c r="L82" s="282"/>
      <c r="M82" s="282"/>
      <c r="N82" s="282"/>
      <c r="O82" s="282"/>
      <c r="P82" s="38"/>
      <c r="Q82" s="38"/>
      <c r="R82" s="38"/>
      <c r="S82" s="38"/>
      <c r="T82" s="38"/>
      <c r="U82" s="38"/>
      <c r="V82" s="38"/>
      <c r="W82" s="38"/>
      <c r="X82" s="38"/>
      <c r="Y82" s="38"/>
      <c r="Z82" s="38"/>
    </row>
    <row r="83" spans="1:26" ht="15.75" customHeight="1" x14ac:dyDescent="0.3">
      <c r="A83" s="38"/>
      <c r="B83" s="283" t="str">
        <f>+LEFT(C83,3)</f>
        <v>2.2</v>
      </c>
      <c r="C83" s="321" t="s">
        <v>169</v>
      </c>
      <c r="D83" s="286" t="s">
        <v>170</v>
      </c>
      <c r="E83" s="289" t="s">
        <v>171</v>
      </c>
      <c r="F83" s="290">
        <v>2</v>
      </c>
      <c r="G83" s="62">
        <v>1</v>
      </c>
      <c r="H83" s="63" t="s">
        <v>172</v>
      </c>
      <c r="I83" s="289" t="s">
        <v>173</v>
      </c>
      <c r="J83" s="315">
        <v>3</v>
      </c>
      <c r="K83" s="312" t="str">
        <f>+IF(OR(ISBLANK(F83),ISBLANK(J83)),"",IF(OR(AND(F83=1,J83=1),AND(F83=1,J83=2),AND(F83=1,J83=3)),"Deficiencia de control mayor (diseño y ejecución)",IF(OR(AND(F83=2,J83=2),AND(F83=3,J83=1),AND(F83=3,J83=2),AND(F83=2,J83=1)),"Deficiencia de control (diseño o ejecución)",IF(AND(F83=2,J83=3),"Oportunidad de mejora","Mantenimiento del control"))))</f>
        <v>Oportunidad de mejora</v>
      </c>
      <c r="L83" s="294">
        <f>+IF(K83="",0,IF(K83="Deficiencia de control mayor (diseño y ejecución)",4,IF(K83="Deficiencia de control (diseño o ejecución)",20,IF(K83="Oportunidad de mejora",40,60))))</f>
        <v>40</v>
      </c>
      <c r="M83" s="294">
        <v>9.8965300000000006E-2</v>
      </c>
      <c r="N83" s="295">
        <f>+L83+M83</f>
        <v>40.098965300000003</v>
      </c>
      <c r="O83" s="280"/>
      <c r="P83" s="38"/>
      <c r="Q83" s="38"/>
      <c r="R83" s="38"/>
      <c r="S83" s="38"/>
      <c r="T83" s="38"/>
      <c r="U83" s="38"/>
      <c r="V83" s="38"/>
      <c r="W83" s="38"/>
      <c r="X83" s="38"/>
      <c r="Y83" s="38"/>
      <c r="Z83" s="38"/>
    </row>
    <row r="84" spans="1:26" ht="15.75" customHeight="1" x14ac:dyDescent="0.3">
      <c r="A84" s="38"/>
      <c r="B84" s="284"/>
      <c r="C84" s="284"/>
      <c r="D84" s="287"/>
      <c r="E84" s="287"/>
      <c r="F84" s="287"/>
      <c r="G84" s="51">
        <v>2</v>
      </c>
      <c r="H84" s="59"/>
      <c r="I84" s="287"/>
      <c r="J84" s="316"/>
      <c r="K84" s="313"/>
      <c r="L84" s="281"/>
      <c r="M84" s="281"/>
      <c r="N84" s="281"/>
      <c r="O84" s="281"/>
      <c r="P84" s="38"/>
      <c r="Q84" s="38"/>
      <c r="R84" s="38"/>
      <c r="S84" s="38"/>
      <c r="T84" s="38"/>
      <c r="U84" s="38"/>
      <c r="V84" s="38"/>
      <c r="W84" s="38"/>
      <c r="X84" s="38"/>
      <c r="Y84" s="38"/>
      <c r="Z84" s="38"/>
    </row>
    <row r="85" spans="1:26" ht="15.75" customHeight="1" x14ac:dyDescent="0.3">
      <c r="A85" s="38"/>
      <c r="B85" s="284"/>
      <c r="C85" s="284"/>
      <c r="D85" s="287"/>
      <c r="E85" s="287"/>
      <c r="F85" s="287"/>
      <c r="G85" s="51">
        <v>3</v>
      </c>
      <c r="H85" s="59"/>
      <c r="I85" s="287"/>
      <c r="J85" s="316"/>
      <c r="K85" s="313"/>
      <c r="L85" s="281"/>
      <c r="M85" s="281"/>
      <c r="N85" s="281"/>
      <c r="O85" s="281"/>
      <c r="P85" s="38"/>
      <c r="Q85" s="38"/>
      <c r="R85" s="38"/>
      <c r="S85" s="38"/>
      <c r="T85" s="38"/>
      <c r="U85" s="38"/>
      <c r="V85" s="38"/>
      <c r="W85" s="38"/>
      <c r="X85" s="38"/>
      <c r="Y85" s="38"/>
      <c r="Z85" s="38"/>
    </row>
    <row r="86" spans="1:26" ht="15.75" customHeight="1" x14ac:dyDescent="0.3">
      <c r="A86" s="38"/>
      <c r="B86" s="284"/>
      <c r="C86" s="284"/>
      <c r="D86" s="287"/>
      <c r="E86" s="287"/>
      <c r="F86" s="287"/>
      <c r="G86" s="51">
        <v>4</v>
      </c>
      <c r="H86" s="59"/>
      <c r="I86" s="287"/>
      <c r="J86" s="316"/>
      <c r="K86" s="313"/>
      <c r="L86" s="281"/>
      <c r="M86" s="281"/>
      <c r="N86" s="281"/>
      <c r="O86" s="281"/>
      <c r="P86" s="38"/>
      <c r="Q86" s="38"/>
      <c r="R86" s="38"/>
      <c r="S86" s="38"/>
      <c r="T86" s="38"/>
      <c r="U86" s="38"/>
      <c r="V86" s="38"/>
      <c r="W86" s="38"/>
      <c r="X86" s="38"/>
      <c r="Y86" s="38"/>
      <c r="Z86" s="38"/>
    </row>
    <row r="87" spans="1:26" ht="15.75" customHeight="1" x14ac:dyDescent="0.3">
      <c r="A87" s="38"/>
      <c r="B87" s="284"/>
      <c r="C87" s="284"/>
      <c r="D87" s="287"/>
      <c r="E87" s="287"/>
      <c r="F87" s="287"/>
      <c r="G87" s="51">
        <v>5</v>
      </c>
      <c r="H87" s="59"/>
      <c r="I87" s="287"/>
      <c r="J87" s="316"/>
      <c r="K87" s="313"/>
      <c r="L87" s="281"/>
      <c r="M87" s="281"/>
      <c r="N87" s="281"/>
      <c r="O87" s="281"/>
      <c r="P87" s="38"/>
      <c r="Q87" s="38"/>
      <c r="R87" s="38"/>
      <c r="S87" s="38"/>
      <c r="T87" s="38"/>
      <c r="U87" s="38"/>
      <c r="V87" s="38"/>
      <c r="W87" s="38"/>
      <c r="X87" s="38"/>
      <c r="Y87" s="38"/>
      <c r="Z87" s="38"/>
    </row>
    <row r="88" spans="1:26" ht="15.75" customHeight="1" x14ac:dyDescent="0.3">
      <c r="A88" s="38"/>
      <c r="B88" s="284"/>
      <c r="C88" s="284"/>
      <c r="D88" s="287"/>
      <c r="E88" s="287"/>
      <c r="F88" s="287"/>
      <c r="G88" s="51">
        <v>6</v>
      </c>
      <c r="H88" s="59"/>
      <c r="I88" s="287"/>
      <c r="J88" s="316"/>
      <c r="K88" s="313"/>
      <c r="L88" s="281"/>
      <c r="M88" s="281"/>
      <c r="N88" s="281"/>
      <c r="O88" s="281"/>
      <c r="P88" s="38"/>
      <c r="Q88" s="38"/>
      <c r="R88" s="38"/>
      <c r="S88" s="38"/>
      <c r="T88" s="38"/>
      <c r="U88" s="38"/>
      <c r="V88" s="38"/>
      <c r="W88" s="38"/>
      <c r="X88" s="38"/>
      <c r="Y88" s="38"/>
      <c r="Z88" s="38"/>
    </row>
    <row r="89" spans="1:26" ht="15.75" customHeight="1" x14ac:dyDescent="0.3">
      <c r="A89" s="38"/>
      <c r="B89" s="284"/>
      <c r="C89" s="284"/>
      <c r="D89" s="287"/>
      <c r="E89" s="287"/>
      <c r="F89" s="287"/>
      <c r="G89" s="51">
        <v>7</v>
      </c>
      <c r="H89" s="59"/>
      <c r="I89" s="287"/>
      <c r="J89" s="316"/>
      <c r="K89" s="313"/>
      <c r="L89" s="281"/>
      <c r="M89" s="281"/>
      <c r="N89" s="281"/>
      <c r="O89" s="281"/>
      <c r="P89" s="38"/>
      <c r="Q89" s="38"/>
      <c r="R89" s="38"/>
      <c r="S89" s="38"/>
      <c r="T89" s="38"/>
      <c r="U89" s="38"/>
      <c r="V89" s="38"/>
      <c r="W89" s="38"/>
      <c r="X89" s="38"/>
      <c r="Y89" s="38"/>
      <c r="Z89" s="38"/>
    </row>
    <row r="90" spans="1:26" ht="15.75" customHeight="1" x14ac:dyDescent="0.3">
      <c r="A90" s="38"/>
      <c r="B90" s="285"/>
      <c r="C90" s="285"/>
      <c r="D90" s="288"/>
      <c r="E90" s="288"/>
      <c r="F90" s="288"/>
      <c r="G90" s="60">
        <v>8</v>
      </c>
      <c r="H90" s="61"/>
      <c r="I90" s="288"/>
      <c r="J90" s="317"/>
      <c r="K90" s="314"/>
      <c r="L90" s="282"/>
      <c r="M90" s="282"/>
      <c r="N90" s="282"/>
      <c r="O90" s="282"/>
      <c r="P90" s="38"/>
      <c r="Q90" s="38"/>
      <c r="R90" s="38"/>
      <c r="S90" s="38"/>
      <c r="T90" s="38"/>
      <c r="U90" s="38"/>
      <c r="V90" s="38"/>
      <c r="W90" s="38"/>
      <c r="X90" s="38"/>
      <c r="Y90" s="38"/>
      <c r="Z90" s="38"/>
    </row>
    <row r="91" spans="1:26" ht="21" customHeight="1" x14ac:dyDescent="0.3">
      <c r="A91" s="38"/>
      <c r="B91" s="283" t="str">
        <f>+LEFT(C91,3)</f>
        <v>2.3</v>
      </c>
      <c r="C91" s="283" t="s">
        <v>174</v>
      </c>
      <c r="D91" s="286" t="s">
        <v>175</v>
      </c>
      <c r="E91" s="289" t="s">
        <v>176</v>
      </c>
      <c r="F91" s="290">
        <v>3</v>
      </c>
      <c r="G91" s="62">
        <v>1</v>
      </c>
      <c r="H91" s="65" t="s">
        <v>177</v>
      </c>
      <c r="I91" s="289" t="s">
        <v>178</v>
      </c>
      <c r="J91" s="315">
        <v>3</v>
      </c>
      <c r="K91" s="312"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4">
        <f>+IF(K91="",0,IF(K91="Deficiencia de control mayor (diseño y ejecución)",4,IF(K91="Deficiencia de control (diseño o ejecución)",20,IF(K91="Oportunidad de mejora",40,60))))</f>
        <v>60</v>
      </c>
      <c r="M91" s="294">
        <v>0.15698000000000001</v>
      </c>
      <c r="N91" s="295">
        <f>+L91+M91</f>
        <v>60.156979999999997</v>
      </c>
      <c r="O91" s="280"/>
      <c r="P91" s="38"/>
      <c r="Q91" s="38"/>
      <c r="R91" s="38"/>
      <c r="S91" s="38"/>
      <c r="T91" s="38"/>
      <c r="U91" s="38"/>
      <c r="V91" s="38"/>
      <c r="W91" s="38"/>
      <c r="X91" s="38"/>
      <c r="Y91" s="38"/>
      <c r="Z91" s="38"/>
    </row>
    <row r="92" spans="1:26" ht="21" customHeight="1" x14ac:dyDescent="0.3">
      <c r="A92" s="38"/>
      <c r="B92" s="284"/>
      <c r="C92" s="284"/>
      <c r="D92" s="287"/>
      <c r="E92" s="287"/>
      <c r="F92" s="287"/>
      <c r="G92" s="51">
        <v>2</v>
      </c>
      <c r="H92" s="59" t="s">
        <v>179</v>
      </c>
      <c r="I92" s="287"/>
      <c r="J92" s="316"/>
      <c r="K92" s="313"/>
      <c r="L92" s="281"/>
      <c r="M92" s="281"/>
      <c r="N92" s="281"/>
      <c r="O92" s="281"/>
      <c r="P92" s="38"/>
      <c r="Q92" s="38"/>
      <c r="R92" s="38"/>
      <c r="S92" s="38"/>
      <c r="T92" s="38"/>
      <c r="U92" s="38"/>
      <c r="V92" s="38"/>
      <c r="W92" s="38"/>
      <c r="X92" s="38"/>
      <c r="Y92" s="38"/>
      <c r="Z92" s="38"/>
    </row>
    <row r="93" spans="1:26" ht="21" customHeight="1" x14ac:dyDescent="0.3">
      <c r="A93" s="38"/>
      <c r="B93" s="284"/>
      <c r="C93" s="284"/>
      <c r="D93" s="287"/>
      <c r="E93" s="287"/>
      <c r="F93" s="287"/>
      <c r="G93" s="51">
        <v>3</v>
      </c>
      <c r="H93" s="59" t="s">
        <v>180</v>
      </c>
      <c r="I93" s="287"/>
      <c r="J93" s="316"/>
      <c r="K93" s="313"/>
      <c r="L93" s="281"/>
      <c r="M93" s="281"/>
      <c r="N93" s="281"/>
      <c r="O93" s="281"/>
      <c r="P93" s="38"/>
      <c r="Q93" s="38"/>
      <c r="R93" s="38"/>
      <c r="S93" s="38"/>
      <c r="T93" s="38"/>
      <c r="U93" s="38"/>
      <c r="V93" s="38"/>
      <c r="W93" s="38"/>
      <c r="X93" s="38"/>
      <c r="Y93" s="38"/>
      <c r="Z93" s="38"/>
    </row>
    <row r="94" spans="1:26" ht="21" customHeight="1" x14ac:dyDescent="0.3">
      <c r="A94" s="38"/>
      <c r="B94" s="284"/>
      <c r="C94" s="284"/>
      <c r="D94" s="287"/>
      <c r="E94" s="287"/>
      <c r="F94" s="287"/>
      <c r="G94" s="51">
        <v>4</v>
      </c>
      <c r="H94" s="59"/>
      <c r="I94" s="287"/>
      <c r="J94" s="316"/>
      <c r="K94" s="313"/>
      <c r="L94" s="281"/>
      <c r="M94" s="281"/>
      <c r="N94" s="281"/>
      <c r="O94" s="281"/>
      <c r="P94" s="38"/>
      <c r="Q94" s="38"/>
      <c r="R94" s="38"/>
      <c r="S94" s="38"/>
      <c r="T94" s="38"/>
      <c r="U94" s="38"/>
      <c r="V94" s="38"/>
      <c r="W94" s="38"/>
      <c r="X94" s="38"/>
      <c r="Y94" s="38"/>
      <c r="Z94" s="38"/>
    </row>
    <row r="95" spans="1:26" ht="21" customHeight="1" x14ac:dyDescent="0.3">
      <c r="A95" s="38"/>
      <c r="B95" s="284"/>
      <c r="C95" s="284"/>
      <c r="D95" s="287"/>
      <c r="E95" s="287"/>
      <c r="F95" s="287"/>
      <c r="G95" s="51">
        <v>5</v>
      </c>
      <c r="H95" s="59"/>
      <c r="I95" s="287"/>
      <c r="J95" s="316"/>
      <c r="K95" s="313"/>
      <c r="L95" s="281"/>
      <c r="M95" s="281"/>
      <c r="N95" s="281"/>
      <c r="O95" s="281"/>
      <c r="P95" s="38"/>
      <c r="Q95" s="38"/>
      <c r="R95" s="38"/>
      <c r="S95" s="38"/>
      <c r="T95" s="38"/>
      <c r="U95" s="38"/>
      <c r="V95" s="38"/>
      <c r="W95" s="38"/>
      <c r="X95" s="38"/>
      <c r="Y95" s="38"/>
      <c r="Z95" s="38"/>
    </row>
    <row r="96" spans="1:26" ht="21" customHeight="1" x14ac:dyDescent="0.3">
      <c r="A96" s="38"/>
      <c r="B96" s="284"/>
      <c r="C96" s="284"/>
      <c r="D96" s="287"/>
      <c r="E96" s="287"/>
      <c r="F96" s="287"/>
      <c r="G96" s="51">
        <v>6</v>
      </c>
      <c r="H96" s="59"/>
      <c r="I96" s="287"/>
      <c r="J96" s="316"/>
      <c r="K96" s="313"/>
      <c r="L96" s="281"/>
      <c r="M96" s="281"/>
      <c r="N96" s="281"/>
      <c r="O96" s="281"/>
      <c r="P96" s="38"/>
      <c r="Q96" s="38"/>
      <c r="R96" s="38"/>
      <c r="S96" s="38"/>
      <c r="T96" s="38"/>
      <c r="U96" s="38"/>
      <c r="V96" s="38"/>
      <c r="W96" s="38"/>
      <c r="X96" s="38"/>
      <c r="Y96" s="38"/>
      <c r="Z96" s="38"/>
    </row>
    <row r="97" spans="1:26" ht="21" customHeight="1" x14ac:dyDescent="0.3">
      <c r="A97" s="38"/>
      <c r="B97" s="284"/>
      <c r="C97" s="284"/>
      <c r="D97" s="287"/>
      <c r="E97" s="287"/>
      <c r="F97" s="287"/>
      <c r="G97" s="51">
        <v>7</v>
      </c>
      <c r="H97" s="59"/>
      <c r="I97" s="287"/>
      <c r="J97" s="316"/>
      <c r="K97" s="313"/>
      <c r="L97" s="281"/>
      <c r="M97" s="281"/>
      <c r="N97" s="281"/>
      <c r="O97" s="281"/>
      <c r="P97" s="38"/>
      <c r="Q97" s="38"/>
      <c r="R97" s="38"/>
      <c r="S97" s="38"/>
      <c r="T97" s="38"/>
      <c r="U97" s="38"/>
      <c r="V97" s="38"/>
      <c r="W97" s="38"/>
      <c r="X97" s="38"/>
      <c r="Y97" s="38"/>
      <c r="Z97" s="38"/>
    </row>
    <row r="98" spans="1:26" ht="21" customHeight="1" x14ac:dyDescent="0.3">
      <c r="A98" s="38"/>
      <c r="B98" s="285"/>
      <c r="C98" s="285"/>
      <c r="D98" s="288"/>
      <c r="E98" s="288"/>
      <c r="F98" s="288"/>
      <c r="G98" s="60">
        <v>8</v>
      </c>
      <c r="H98" s="61"/>
      <c r="I98" s="288"/>
      <c r="J98" s="317"/>
      <c r="K98" s="314"/>
      <c r="L98" s="282"/>
      <c r="M98" s="282"/>
      <c r="N98" s="282"/>
      <c r="O98" s="282"/>
      <c r="P98" s="38"/>
      <c r="Q98" s="38"/>
      <c r="R98" s="38"/>
      <c r="S98" s="38"/>
      <c r="T98" s="38"/>
      <c r="U98" s="38"/>
      <c r="V98" s="38"/>
      <c r="W98" s="38"/>
      <c r="X98" s="38"/>
      <c r="Y98" s="38"/>
      <c r="Z98" s="38"/>
    </row>
    <row r="99" spans="1:26" ht="23.25" customHeight="1" x14ac:dyDescent="0.3">
      <c r="A99" s="38"/>
      <c r="B99" s="319"/>
      <c r="C99" s="320" t="s">
        <v>181</v>
      </c>
      <c r="D99" s="298" t="s">
        <v>8</v>
      </c>
      <c r="E99" s="308" t="s">
        <v>182</v>
      </c>
      <c r="F99" s="309" t="s">
        <v>183</v>
      </c>
      <c r="G99" s="310" t="s">
        <v>116</v>
      </c>
      <c r="H99" s="269"/>
      <c r="I99" s="311"/>
      <c r="J99" s="309" t="s">
        <v>184</v>
      </c>
      <c r="K99" s="309" t="s">
        <v>161</v>
      </c>
      <c r="L99" s="300"/>
      <c r="M99" s="300"/>
      <c r="N99" s="301"/>
      <c r="O99" s="302"/>
      <c r="P99" s="38"/>
      <c r="Q99" s="38"/>
      <c r="R99" s="38"/>
      <c r="S99" s="38"/>
      <c r="T99" s="38"/>
      <c r="U99" s="38"/>
      <c r="V99" s="38"/>
      <c r="W99" s="38"/>
      <c r="X99" s="38"/>
      <c r="Y99" s="38"/>
      <c r="Z99" s="38"/>
    </row>
    <row r="100" spans="1:26" ht="42" customHeight="1" x14ac:dyDescent="0.3">
      <c r="A100" s="38"/>
      <c r="B100" s="292"/>
      <c r="C100" s="292"/>
      <c r="D100" s="292"/>
      <c r="E100" s="292"/>
      <c r="F100" s="292"/>
      <c r="G100" s="296" t="s">
        <v>13</v>
      </c>
      <c r="H100" s="298" t="s">
        <v>15</v>
      </c>
      <c r="I100" s="298" t="s">
        <v>17</v>
      </c>
      <c r="J100" s="292"/>
      <c r="K100" s="292"/>
      <c r="L100" s="281"/>
      <c r="M100" s="281"/>
      <c r="N100" s="281"/>
      <c r="O100" s="281"/>
      <c r="P100" s="38"/>
      <c r="Q100" s="38"/>
      <c r="R100" s="38"/>
      <c r="S100" s="38"/>
      <c r="T100" s="38"/>
      <c r="U100" s="38"/>
      <c r="V100" s="38"/>
      <c r="W100" s="38"/>
      <c r="X100" s="38"/>
      <c r="Y100" s="38"/>
      <c r="Z100" s="38"/>
    </row>
    <row r="101" spans="1:26" ht="87.75" customHeight="1" x14ac:dyDescent="0.3">
      <c r="A101" s="38"/>
      <c r="B101" s="297"/>
      <c r="C101" s="297"/>
      <c r="D101" s="307"/>
      <c r="E101" s="307"/>
      <c r="F101" s="297"/>
      <c r="G101" s="297"/>
      <c r="H101" s="297"/>
      <c r="I101" s="307"/>
      <c r="J101" s="297"/>
      <c r="K101" s="297"/>
      <c r="L101" s="282"/>
      <c r="M101" s="282"/>
      <c r="N101" s="282"/>
      <c r="O101" s="282"/>
      <c r="P101" s="38"/>
      <c r="Q101" s="38"/>
      <c r="R101" s="38"/>
      <c r="S101" s="38"/>
      <c r="T101" s="38"/>
      <c r="U101" s="38"/>
      <c r="V101" s="38"/>
      <c r="W101" s="38"/>
      <c r="X101" s="38"/>
      <c r="Y101" s="38"/>
      <c r="Z101" s="38"/>
    </row>
    <row r="102" spans="1:26" ht="15.75" customHeight="1" x14ac:dyDescent="0.3">
      <c r="A102" s="38"/>
      <c r="B102" s="283" t="str">
        <f>+LEFT(C102,3)</f>
        <v>3.1</v>
      </c>
      <c r="C102" s="283" t="s">
        <v>185</v>
      </c>
      <c r="D102" s="286" t="s">
        <v>186</v>
      </c>
      <c r="E102" s="290" t="s">
        <v>187</v>
      </c>
      <c r="F102" s="290">
        <v>3</v>
      </c>
      <c r="G102" s="62">
        <v>1</v>
      </c>
      <c r="H102" s="65" t="s">
        <v>188</v>
      </c>
      <c r="I102" s="290" t="s">
        <v>189</v>
      </c>
      <c r="J102" s="315">
        <v>3</v>
      </c>
      <c r="K102" s="312"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294">
        <f>+IF(K102="",0,IF(K102="Deficiencia de control mayor (diseño y ejecución)",4,IF(K102="Deficiencia de control (diseño o ejecución)",20,IF(K102="Oportunidad de mejora",40,60))))</f>
        <v>60</v>
      </c>
      <c r="M102" s="294">
        <v>0.28965000000000002</v>
      </c>
      <c r="N102" s="295">
        <f>+L102+M102</f>
        <v>60.289650000000002</v>
      </c>
      <c r="O102" s="280"/>
      <c r="P102" s="38"/>
      <c r="Q102" s="38"/>
      <c r="R102" s="38"/>
      <c r="S102" s="38"/>
      <c r="T102" s="38"/>
      <c r="U102" s="38"/>
      <c r="V102" s="38"/>
      <c r="W102" s="38"/>
      <c r="X102" s="38"/>
      <c r="Y102" s="38"/>
      <c r="Z102" s="38"/>
    </row>
    <row r="103" spans="1:26" ht="15.75" customHeight="1" x14ac:dyDescent="0.3">
      <c r="A103" s="38"/>
      <c r="B103" s="284"/>
      <c r="C103" s="284"/>
      <c r="D103" s="287"/>
      <c r="E103" s="287"/>
      <c r="F103" s="287"/>
      <c r="G103" s="51">
        <v>2</v>
      </c>
      <c r="H103" s="64" t="s">
        <v>190</v>
      </c>
      <c r="I103" s="287"/>
      <c r="J103" s="316"/>
      <c r="K103" s="313"/>
      <c r="L103" s="281"/>
      <c r="M103" s="281"/>
      <c r="N103" s="281"/>
      <c r="O103" s="281"/>
      <c r="P103" s="38"/>
      <c r="Q103" s="38"/>
      <c r="R103" s="38"/>
      <c r="S103" s="38"/>
      <c r="T103" s="38"/>
      <c r="U103" s="38"/>
      <c r="V103" s="38"/>
      <c r="W103" s="38"/>
      <c r="X103" s="38"/>
      <c r="Y103" s="38"/>
      <c r="Z103" s="38"/>
    </row>
    <row r="104" spans="1:26" ht="15.75" customHeight="1" x14ac:dyDescent="0.3">
      <c r="A104" s="38"/>
      <c r="B104" s="284"/>
      <c r="C104" s="284"/>
      <c r="D104" s="287"/>
      <c r="E104" s="287"/>
      <c r="F104" s="287"/>
      <c r="G104" s="51">
        <v>3</v>
      </c>
      <c r="H104" s="59"/>
      <c r="I104" s="287"/>
      <c r="J104" s="316"/>
      <c r="K104" s="313"/>
      <c r="L104" s="281"/>
      <c r="M104" s="281"/>
      <c r="N104" s="281"/>
      <c r="O104" s="281"/>
      <c r="P104" s="38"/>
      <c r="Q104" s="38"/>
      <c r="R104" s="38"/>
      <c r="S104" s="38"/>
      <c r="T104" s="38"/>
      <c r="U104" s="38"/>
      <c r="V104" s="38"/>
      <c r="W104" s="38"/>
      <c r="X104" s="38"/>
      <c r="Y104" s="38"/>
      <c r="Z104" s="38"/>
    </row>
    <row r="105" spans="1:26" ht="15.75" customHeight="1" x14ac:dyDescent="0.3">
      <c r="A105" s="38"/>
      <c r="B105" s="284"/>
      <c r="C105" s="284"/>
      <c r="D105" s="287"/>
      <c r="E105" s="287"/>
      <c r="F105" s="287"/>
      <c r="G105" s="51">
        <v>4</v>
      </c>
      <c r="H105" s="59"/>
      <c r="I105" s="287"/>
      <c r="J105" s="316"/>
      <c r="K105" s="313"/>
      <c r="L105" s="281"/>
      <c r="M105" s="281"/>
      <c r="N105" s="281"/>
      <c r="O105" s="281"/>
      <c r="P105" s="38"/>
      <c r="Q105" s="38"/>
      <c r="R105" s="38"/>
      <c r="S105" s="38"/>
      <c r="T105" s="38"/>
      <c r="U105" s="38"/>
      <c r="V105" s="38"/>
      <c r="W105" s="38"/>
      <c r="X105" s="38"/>
      <c r="Y105" s="38"/>
      <c r="Z105" s="38"/>
    </row>
    <row r="106" spans="1:26" ht="15.75" customHeight="1" x14ac:dyDescent="0.3">
      <c r="A106" s="38"/>
      <c r="B106" s="284"/>
      <c r="C106" s="284"/>
      <c r="D106" s="287"/>
      <c r="E106" s="287"/>
      <c r="F106" s="287"/>
      <c r="G106" s="51">
        <v>5</v>
      </c>
      <c r="H106" s="59"/>
      <c r="I106" s="287"/>
      <c r="J106" s="316"/>
      <c r="K106" s="313"/>
      <c r="L106" s="281"/>
      <c r="M106" s="281"/>
      <c r="N106" s="281"/>
      <c r="O106" s="281"/>
      <c r="P106" s="38"/>
      <c r="Q106" s="38"/>
      <c r="R106" s="38"/>
      <c r="S106" s="38"/>
      <c r="T106" s="38"/>
      <c r="U106" s="38"/>
      <c r="V106" s="38"/>
      <c r="W106" s="38"/>
      <c r="X106" s="38"/>
      <c r="Y106" s="38"/>
      <c r="Z106" s="38"/>
    </row>
    <row r="107" spans="1:26" ht="15.75" customHeight="1" x14ac:dyDescent="0.3">
      <c r="A107" s="38"/>
      <c r="B107" s="284"/>
      <c r="C107" s="284"/>
      <c r="D107" s="287"/>
      <c r="E107" s="287"/>
      <c r="F107" s="287"/>
      <c r="G107" s="51">
        <v>6</v>
      </c>
      <c r="H107" s="59"/>
      <c r="I107" s="287"/>
      <c r="J107" s="316"/>
      <c r="K107" s="313"/>
      <c r="L107" s="281"/>
      <c r="M107" s="281"/>
      <c r="N107" s="281"/>
      <c r="O107" s="281"/>
      <c r="P107" s="38"/>
      <c r="Q107" s="38"/>
      <c r="R107" s="38"/>
      <c r="S107" s="38"/>
      <c r="T107" s="38"/>
      <c r="U107" s="38"/>
      <c r="V107" s="38"/>
      <c r="W107" s="38"/>
      <c r="X107" s="38"/>
      <c r="Y107" s="38"/>
      <c r="Z107" s="38"/>
    </row>
    <row r="108" spans="1:26" ht="15.75" customHeight="1" x14ac:dyDescent="0.3">
      <c r="A108" s="38"/>
      <c r="B108" s="284"/>
      <c r="C108" s="284"/>
      <c r="D108" s="287"/>
      <c r="E108" s="287"/>
      <c r="F108" s="287"/>
      <c r="G108" s="51">
        <v>7</v>
      </c>
      <c r="H108" s="59"/>
      <c r="I108" s="287"/>
      <c r="J108" s="316"/>
      <c r="K108" s="313"/>
      <c r="L108" s="281"/>
      <c r="M108" s="281"/>
      <c r="N108" s="281"/>
      <c r="O108" s="281"/>
      <c r="P108" s="38"/>
      <c r="Q108" s="38"/>
      <c r="R108" s="38"/>
      <c r="S108" s="38"/>
      <c r="T108" s="38"/>
      <c r="U108" s="38"/>
      <c r="V108" s="38"/>
      <c r="W108" s="38"/>
      <c r="X108" s="38"/>
      <c r="Y108" s="38"/>
      <c r="Z108" s="38"/>
    </row>
    <row r="109" spans="1:26" ht="15.75" customHeight="1" x14ac:dyDescent="0.3">
      <c r="A109" s="38"/>
      <c r="B109" s="285"/>
      <c r="C109" s="285"/>
      <c r="D109" s="288"/>
      <c r="E109" s="288"/>
      <c r="F109" s="288"/>
      <c r="G109" s="60">
        <v>8</v>
      </c>
      <c r="H109" s="61"/>
      <c r="I109" s="288"/>
      <c r="J109" s="317"/>
      <c r="K109" s="314"/>
      <c r="L109" s="282"/>
      <c r="M109" s="282"/>
      <c r="N109" s="282"/>
      <c r="O109" s="282"/>
      <c r="P109" s="38"/>
      <c r="Q109" s="38"/>
      <c r="R109" s="38"/>
      <c r="S109" s="38"/>
      <c r="T109" s="38"/>
      <c r="U109" s="38"/>
      <c r="V109" s="38"/>
      <c r="W109" s="38"/>
      <c r="X109" s="38"/>
      <c r="Y109" s="38"/>
      <c r="Z109" s="38"/>
    </row>
    <row r="110" spans="1:26" ht="15.75" customHeight="1" x14ac:dyDescent="0.3">
      <c r="A110" s="38"/>
      <c r="B110" s="283" t="str">
        <f>+LEFT(C110,3)</f>
        <v>3.2</v>
      </c>
      <c r="C110" s="283" t="s">
        <v>191</v>
      </c>
      <c r="D110" s="286" t="s">
        <v>192</v>
      </c>
      <c r="E110" s="289" t="s">
        <v>193</v>
      </c>
      <c r="F110" s="290">
        <v>3</v>
      </c>
      <c r="G110" s="62">
        <v>1</v>
      </c>
      <c r="H110" s="65" t="s">
        <v>194</v>
      </c>
      <c r="I110" s="290" t="s">
        <v>195</v>
      </c>
      <c r="J110" s="315">
        <v>3</v>
      </c>
      <c r="K110" s="312"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294">
        <f>+IF(K110="",0,IF(K110="Deficiencia de control mayor (diseño y ejecución)",4,IF(K110="Deficiencia de control (diseño o ejecución)",20,IF(K110="Oportunidad de mejora",40,60))))</f>
        <v>60</v>
      </c>
      <c r="M110" s="294">
        <v>0.38965300000000003</v>
      </c>
      <c r="N110" s="295">
        <f>+L110+M110</f>
        <v>60.389653000000003</v>
      </c>
      <c r="O110" s="280"/>
      <c r="P110" s="38"/>
      <c r="Q110" s="38"/>
      <c r="R110" s="38"/>
      <c r="S110" s="38"/>
      <c r="T110" s="38"/>
      <c r="U110" s="38"/>
      <c r="V110" s="38"/>
      <c r="W110" s="38"/>
      <c r="X110" s="38"/>
      <c r="Y110" s="38"/>
      <c r="Z110" s="38"/>
    </row>
    <row r="111" spans="1:26" ht="15.75" customHeight="1" x14ac:dyDescent="0.3">
      <c r="A111" s="38"/>
      <c r="B111" s="284"/>
      <c r="C111" s="284"/>
      <c r="D111" s="287"/>
      <c r="E111" s="287"/>
      <c r="F111" s="287"/>
      <c r="G111" s="51">
        <v>2</v>
      </c>
      <c r="H111" s="59" t="s">
        <v>196</v>
      </c>
      <c r="I111" s="287"/>
      <c r="J111" s="316"/>
      <c r="K111" s="313"/>
      <c r="L111" s="281"/>
      <c r="M111" s="281"/>
      <c r="N111" s="281"/>
      <c r="O111" s="281"/>
      <c r="P111" s="38"/>
      <c r="Q111" s="38"/>
      <c r="R111" s="38"/>
      <c r="S111" s="38"/>
      <c r="T111" s="38"/>
      <c r="U111" s="38"/>
      <c r="V111" s="38"/>
      <c r="W111" s="38"/>
      <c r="X111" s="38"/>
      <c r="Y111" s="38"/>
      <c r="Z111" s="38"/>
    </row>
    <row r="112" spans="1:26" ht="15.75" customHeight="1" x14ac:dyDescent="0.3">
      <c r="A112" s="38"/>
      <c r="B112" s="284"/>
      <c r="C112" s="284"/>
      <c r="D112" s="287"/>
      <c r="E112" s="287"/>
      <c r="F112" s="287"/>
      <c r="G112" s="51">
        <v>3</v>
      </c>
      <c r="H112" s="59"/>
      <c r="I112" s="287"/>
      <c r="J112" s="316"/>
      <c r="K112" s="313"/>
      <c r="L112" s="281"/>
      <c r="M112" s="281"/>
      <c r="N112" s="281"/>
      <c r="O112" s="281"/>
      <c r="P112" s="38"/>
      <c r="Q112" s="38"/>
      <c r="R112" s="38"/>
      <c r="S112" s="38"/>
      <c r="T112" s="38"/>
      <c r="U112" s="38"/>
      <c r="V112" s="38"/>
      <c r="W112" s="38"/>
      <c r="X112" s="38"/>
      <c r="Y112" s="38"/>
      <c r="Z112" s="38"/>
    </row>
    <row r="113" spans="1:26" ht="15.75" customHeight="1" x14ac:dyDescent="0.3">
      <c r="A113" s="38"/>
      <c r="B113" s="284"/>
      <c r="C113" s="284"/>
      <c r="D113" s="287"/>
      <c r="E113" s="287"/>
      <c r="F113" s="287"/>
      <c r="G113" s="51">
        <v>4</v>
      </c>
      <c r="H113" s="59"/>
      <c r="I113" s="287"/>
      <c r="J113" s="316"/>
      <c r="K113" s="313"/>
      <c r="L113" s="281"/>
      <c r="M113" s="281"/>
      <c r="N113" s="281"/>
      <c r="O113" s="281"/>
      <c r="P113" s="38"/>
      <c r="Q113" s="38"/>
      <c r="R113" s="38"/>
      <c r="S113" s="38"/>
      <c r="T113" s="38"/>
      <c r="U113" s="38"/>
      <c r="V113" s="38"/>
      <c r="W113" s="38"/>
      <c r="X113" s="38"/>
      <c r="Y113" s="38"/>
      <c r="Z113" s="38"/>
    </row>
    <row r="114" spans="1:26" ht="15.75" customHeight="1" x14ac:dyDescent="0.3">
      <c r="A114" s="38"/>
      <c r="B114" s="284"/>
      <c r="C114" s="284"/>
      <c r="D114" s="287"/>
      <c r="E114" s="287"/>
      <c r="F114" s="287"/>
      <c r="G114" s="51">
        <v>5</v>
      </c>
      <c r="H114" s="59"/>
      <c r="I114" s="287"/>
      <c r="J114" s="316"/>
      <c r="K114" s="313"/>
      <c r="L114" s="281"/>
      <c r="M114" s="281"/>
      <c r="N114" s="281"/>
      <c r="O114" s="281"/>
      <c r="P114" s="38"/>
      <c r="Q114" s="38"/>
      <c r="R114" s="38"/>
      <c r="S114" s="38"/>
      <c r="T114" s="38"/>
      <c r="U114" s="38"/>
      <c r="V114" s="38"/>
      <c r="W114" s="38"/>
      <c r="X114" s="38"/>
      <c r="Y114" s="38"/>
      <c r="Z114" s="38"/>
    </row>
    <row r="115" spans="1:26" ht="15.75" customHeight="1" x14ac:dyDescent="0.3">
      <c r="A115" s="38"/>
      <c r="B115" s="284"/>
      <c r="C115" s="284"/>
      <c r="D115" s="287"/>
      <c r="E115" s="287"/>
      <c r="F115" s="287"/>
      <c r="G115" s="51">
        <v>6</v>
      </c>
      <c r="H115" s="59"/>
      <c r="I115" s="287"/>
      <c r="J115" s="316"/>
      <c r="K115" s="313"/>
      <c r="L115" s="281"/>
      <c r="M115" s="281"/>
      <c r="N115" s="281"/>
      <c r="O115" s="281"/>
      <c r="P115" s="38"/>
      <c r="Q115" s="38"/>
      <c r="R115" s="38"/>
      <c r="S115" s="38"/>
      <c r="T115" s="38"/>
      <c r="U115" s="38"/>
      <c r="V115" s="38"/>
      <c r="W115" s="38"/>
      <c r="X115" s="38"/>
      <c r="Y115" s="38"/>
      <c r="Z115" s="38"/>
    </row>
    <row r="116" spans="1:26" ht="15.75" customHeight="1" x14ac:dyDescent="0.3">
      <c r="A116" s="38"/>
      <c r="B116" s="284"/>
      <c r="C116" s="284"/>
      <c r="D116" s="287"/>
      <c r="E116" s="287"/>
      <c r="F116" s="287"/>
      <c r="G116" s="51">
        <v>7</v>
      </c>
      <c r="H116" s="59"/>
      <c r="I116" s="287"/>
      <c r="J116" s="316"/>
      <c r="K116" s="313"/>
      <c r="L116" s="281"/>
      <c r="M116" s="281"/>
      <c r="N116" s="281"/>
      <c r="O116" s="281"/>
      <c r="P116" s="38"/>
      <c r="Q116" s="38"/>
      <c r="R116" s="38"/>
      <c r="S116" s="38"/>
      <c r="T116" s="38"/>
      <c r="U116" s="38"/>
      <c r="V116" s="38"/>
      <c r="W116" s="38"/>
      <c r="X116" s="38"/>
      <c r="Y116" s="38"/>
      <c r="Z116" s="38"/>
    </row>
    <row r="117" spans="1:26" ht="15.75" customHeight="1" x14ac:dyDescent="0.3">
      <c r="A117" s="38"/>
      <c r="B117" s="285"/>
      <c r="C117" s="285"/>
      <c r="D117" s="288"/>
      <c r="E117" s="288"/>
      <c r="F117" s="288"/>
      <c r="G117" s="60">
        <v>8</v>
      </c>
      <c r="H117" s="61"/>
      <c r="I117" s="288"/>
      <c r="J117" s="317"/>
      <c r="K117" s="314"/>
      <c r="L117" s="282"/>
      <c r="M117" s="282"/>
      <c r="N117" s="282"/>
      <c r="O117" s="282"/>
      <c r="P117" s="38"/>
      <c r="Q117" s="38"/>
      <c r="R117" s="38"/>
      <c r="S117" s="38"/>
      <c r="T117" s="38"/>
      <c r="U117" s="38"/>
      <c r="V117" s="38"/>
      <c r="W117" s="38"/>
      <c r="X117" s="38"/>
      <c r="Y117" s="38"/>
      <c r="Z117" s="38"/>
    </row>
    <row r="118" spans="1:26" ht="35.25" customHeight="1" x14ac:dyDescent="0.3">
      <c r="A118" s="38"/>
      <c r="B118" s="283" t="str">
        <f>+LEFT(C118,3)</f>
        <v>3.3</v>
      </c>
      <c r="C118" s="283" t="s">
        <v>197</v>
      </c>
      <c r="D118" s="286" t="s">
        <v>198</v>
      </c>
      <c r="E118" s="290" t="s">
        <v>199</v>
      </c>
      <c r="F118" s="290">
        <v>3</v>
      </c>
      <c r="G118" s="62">
        <v>1</v>
      </c>
      <c r="H118" s="63" t="s">
        <v>200</v>
      </c>
      <c r="I118" s="289" t="s">
        <v>201</v>
      </c>
      <c r="J118" s="318">
        <v>2</v>
      </c>
      <c r="K118" s="312"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Deficiencia de control (diseño o ejecución)</v>
      </c>
      <c r="L118" s="294">
        <f>+IF(K118="",0,IF(K118="Deficiencia de control mayor (diseño y ejecución)",4,IF(K118="Deficiencia de control (diseño o ejecución)",20,IF(K118="Oportunidad de mejora",40,60))))</f>
        <v>20</v>
      </c>
      <c r="M118" s="294">
        <v>0.48964999999999997</v>
      </c>
      <c r="N118" s="295">
        <f>+L118+M118</f>
        <v>20.489650000000001</v>
      </c>
      <c r="O118" s="280"/>
      <c r="P118" s="38"/>
      <c r="Q118" s="38"/>
      <c r="R118" s="38"/>
      <c r="S118" s="38"/>
      <c r="T118" s="38"/>
      <c r="U118" s="38"/>
      <c r="V118" s="38"/>
      <c r="W118" s="38"/>
      <c r="X118" s="38"/>
      <c r="Y118" s="38"/>
      <c r="Z118" s="38"/>
    </row>
    <row r="119" spans="1:26" ht="36.75" customHeight="1" x14ac:dyDescent="0.3">
      <c r="A119" s="38"/>
      <c r="B119" s="284"/>
      <c r="C119" s="284"/>
      <c r="D119" s="287"/>
      <c r="E119" s="287"/>
      <c r="F119" s="287"/>
      <c r="G119" s="51">
        <v>2</v>
      </c>
      <c r="H119" s="64" t="s">
        <v>202</v>
      </c>
      <c r="I119" s="287"/>
      <c r="J119" s="316"/>
      <c r="K119" s="313"/>
      <c r="L119" s="281"/>
      <c r="M119" s="281"/>
      <c r="N119" s="281"/>
      <c r="O119" s="281"/>
      <c r="P119" s="38"/>
      <c r="Q119" s="38"/>
      <c r="R119" s="38"/>
      <c r="S119" s="38"/>
      <c r="T119" s="38"/>
      <c r="U119" s="38"/>
      <c r="V119" s="38"/>
      <c r="W119" s="38"/>
      <c r="X119" s="38"/>
      <c r="Y119" s="38"/>
      <c r="Z119" s="38"/>
    </row>
    <row r="120" spans="1:26" ht="74.25" customHeight="1" x14ac:dyDescent="0.3">
      <c r="A120" s="38"/>
      <c r="B120" s="284"/>
      <c r="C120" s="284"/>
      <c r="D120" s="287"/>
      <c r="E120" s="287"/>
      <c r="F120" s="287"/>
      <c r="G120" s="51">
        <v>3</v>
      </c>
      <c r="H120" s="68" t="s">
        <v>203</v>
      </c>
      <c r="I120" s="287"/>
      <c r="J120" s="316"/>
      <c r="K120" s="313"/>
      <c r="L120" s="281"/>
      <c r="M120" s="281"/>
      <c r="N120" s="281"/>
      <c r="O120" s="281"/>
      <c r="P120" s="38"/>
      <c r="Q120" s="38"/>
      <c r="R120" s="38"/>
      <c r="S120" s="38"/>
      <c r="T120" s="38"/>
      <c r="U120" s="38"/>
      <c r="V120" s="38"/>
      <c r="W120" s="38"/>
      <c r="X120" s="38"/>
      <c r="Y120" s="38"/>
      <c r="Z120" s="38"/>
    </row>
    <row r="121" spans="1:26" ht="21" customHeight="1" x14ac:dyDescent="0.3">
      <c r="A121" s="38"/>
      <c r="B121" s="284"/>
      <c r="C121" s="284"/>
      <c r="D121" s="287"/>
      <c r="E121" s="287"/>
      <c r="F121" s="287"/>
      <c r="G121" s="51">
        <v>4</v>
      </c>
      <c r="H121" s="59"/>
      <c r="I121" s="287"/>
      <c r="J121" s="316"/>
      <c r="K121" s="313"/>
      <c r="L121" s="281"/>
      <c r="M121" s="281"/>
      <c r="N121" s="281"/>
      <c r="O121" s="281"/>
      <c r="P121" s="38"/>
      <c r="Q121" s="38"/>
      <c r="R121" s="38"/>
      <c r="S121" s="38"/>
      <c r="T121" s="38"/>
      <c r="U121" s="38"/>
      <c r="V121" s="38"/>
      <c r="W121" s="38"/>
      <c r="X121" s="38"/>
      <c r="Y121" s="38"/>
      <c r="Z121" s="38"/>
    </row>
    <row r="122" spans="1:26" ht="21" customHeight="1" x14ac:dyDescent="0.3">
      <c r="A122" s="38"/>
      <c r="B122" s="284"/>
      <c r="C122" s="284"/>
      <c r="D122" s="287"/>
      <c r="E122" s="287"/>
      <c r="F122" s="287"/>
      <c r="G122" s="51">
        <v>5</v>
      </c>
      <c r="H122" s="59"/>
      <c r="I122" s="287"/>
      <c r="J122" s="316"/>
      <c r="K122" s="313"/>
      <c r="L122" s="281"/>
      <c r="M122" s="281"/>
      <c r="N122" s="281"/>
      <c r="O122" s="281"/>
      <c r="P122" s="38"/>
      <c r="Q122" s="38"/>
      <c r="R122" s="38"/>
      <c r="S122" s="38"/>
      <c r="T122" s="38"/>
      <c r="U122" s="38"/>
      <c r="V122" s="38"/>
      <c r="W122" s="38"/>
      <c r="X122" s="38"/>
      <c r="Y122" s="38"/>
      <c r="Z122" s="38"/>
    </row>
    <row r="123" spans="1:26" ht="21" customHeight="1" x14ac:dyDescent="0.3">
      <c r="A123" s="38"/>
      <c r="B123" s="284"/>
      <c r="C123" s="284"/>
      <c r="D123" s="287"/>
      <c r="E123" s="287"/>
      <c r="F123" s="287"/>
      <c r="G123" s="51">
        <v>6</v>
      </c>
      <c r="H123" s="59"/>
      <c r="I123" s="287"/>
      <c r="J123" s="316"/>
      <c r="K123" s="313"/>
      <c r="L123" s="281"/>
      <c r="M123" s="281"/>
      <c r="N123" s="281"/>
      <c r="O123" s="281"/>
      <c r="P123" s="38"/>
      <c r="Q123" s="38"/>
      <c r="R123" s="38"/>
      <c r="S123" s="38"/>
      <c r="T123" s="38"/>
      <c r="U123" s="38"/>
      <c r="V123" s="38"/>
      <c r="W123" s="38"/>
      <c r="X123" s="38"/>
      <c r="Y123" s="38"/>
      <c r="Z123" s="38"/>
    </row>
    <row r="124" spans="1:26" ht="21" customHeight="1" x14ac:dyDescent="0.3">
      <c r="A124" s="38"/>
      <c r="B124" s="284"/>
      <c r="C124" s="284"/>
      <c r="D124" s="287"/>
      <c r="E124" s="287"/>
      <c r="F124" s="287"/>
      <c r="G124" s="51">
        <v>7</v>
      </c>
      <c r="H124" s="59"/>
      <c r="I124" s="287"/>
      <c r="J124" s="316"/>
      <c r="K124" s="313"/>
      <c r="L124" s="281"/>
      <c r="M124" s="281"/>
      <c r="N124" s="281"/>
      <c r="O124" s="281"/>
      <c r="P124" s="38"/>
      <c r="Q124" s="38"/>
      <c r="R124" s="38"/>
      <c r="S124" s="38"/>
      <c r="T124" s="38"/>
      <c r="U124" s="38"/>
      <c r="V124" s="38"/>
      <c r="W124" s="38"/>
      <c r="X124" s="38"/>
      <c r="Y124" s="38"/>
      <c r="Z124" s="38"/>
    </row>
    <row r="125" spans="1:26" ht="21" customHeight="1" x14ac:dyDescent="0.3">
      <c r="A125" s="38"/>
      <c r="B125" s="285"/>
      <c r="C125" s="285"/>
      <c r="D125" s="288"/>
      <c r="E125" s="288"/>
      <c r="F125" s="288"/>
      <c r="G125" s="60">
        <v>8</v>
      </c>
      <c r="H125" s="61"/>
      <c r="I125" s="288"/>
      <c r="J125" s="317"/>
      <c r="K125" s="314"/>
      <c r="L125" s="282"/>
      <c r="M125" s="282"/>
      <c r="N125" s="282"/>
      <c r="O125" s="282"/>
      <c r="P125" s="38"/>
      <c r="Q125" s="38"/>
      <c r="R125" s="38"/>
      <c r="S125" s="38"/>
      <c r="T125" s="38"/>
      <c r="U125" s="38"/>
      <c r="V125" s="38"/>
      <c r="W125" s="38"/>
      <c r="X125" s="38"/>
      <c r="Y125" s="38"/>
      <c r="Z125" s="38"/>
    </row>
    <row r="126" spans="1:26" ht="27.75" customHeight="1" x14ac:dyDescent="0.3">
      <c r="A126" s="38"/>
      <c r="B126" s="303"/>
      <c r="C126" s="306" t="s">
        <v>204</v>
      </c>
      <c r="D126" s="298" t="s">
        <v>8</v>
      </c>
      <c r="E126" s="308" t="s">
        <v>205</v>
      </c>
      <c r="F126" s="309" t="s">
        <v>206</v>
      </c>
      <c r="G126" s="310" t="s">
        <v>116</v>
      </c>
      <c r="H126" s="269"/>
      <c r="I126" s="311"/>
      <c r="J126" s="309" t="s">
        <v>207</v>
      </c>
      <c r="K126" s="299" t="s">
        <v>161</v>
      </c>
      <c r="L126" s="300"/>
      <c r="M126" s="300"/>
      <c r="N126" s="301"/>
      <c r="O126" s="302"/>
      <c r="P126" s="38"/>
      <c r="Q126" s="38"/>
      <c r="R126" s="38"/>
      <c r="S126" s="38"/>
      <c r="T126" s="38"/>
      <c r="U126" s="38"/>
      <c r="V126" s="38"/>
      <c r="W126" s="38"/>
      <c r="X126" s="38"/>
      <c r="Y126" s="38"/>
      <c r="Z126" s="38"/>
    </row>
    <row r="127" spans="1:26" ht="66" customHeight="1" x14ac:dyDescent="0.3">
      <c r="A127" s="38"/>
      <c r="B127" s="304"/>
      <c r="C127" s="304"/>
      <c r="D127" s="292"/>
      <c r="E127" s="292"/>
      <c r="F127" s="292"/>
      <c r="G127" s="296" t="s">
        <v>13</v>
      </c>
      <c r="H127" s="298" t="s">
        <v>15</v>
      </c>
      <c r="I127" s="298" t="s">
        <v>17</v>
      </c>
      <c r="J127" s="292"/>
      <c r="K127" s="292"/>
      <c r="L127" s="281"/>
      <c r="M127" s="281"/>
      <c r="N127" s="281"/>
      <c r="O127" s="281"/>
      <c r="P127" s="38"/>
      <c r="Q127" s="38"/>
      <c r="R127" s="38"/>
      <c r="S127" s="38"/>
      <c r="T127" s="38"/>
      <c r="U127" s="38"/>
      <c r="V127" s="38"/>
      <c r="W127" s="38"/>
      <c r="X127" s="38"/>
      <c r="Y127" s="38"/>
      <c r="Z127" s="38"/>
    </row>
    <row r="128" spans="1:26" ht="14.25" customHeight="1" x14ac:dyDescent="0.3">
      <c r="A128" s="38"/>
      <c r="B128" s="305"/>
      <c r="C128" s="305"/>
      <c r="D128" s="307"/>
      <c r="E128" s="307"/>
      <c r="F128" s="297"/>
      <c r="G128" s="297"/>
      <c r="H128" s="297"/>
      <c r="I128" s="307"/>
      <c r="J128" s="297"/>
      <c r="K128" s="297"/>
      <c r="L128" s="282"/>
      <c r="M128" s="282"/>
      <c r="N128" s="282"/>
      <c r="O128" s="282"/>
      <c r="P128" s="38"/>
      <c r="Q128" s="38"/>
      <c r="R128" s="38"/>
      <c r="S128" s="38"/>
      <c r="T128" s="38"/>
      <c r="U128" s="38"/>
      <c r="V128" s="38"/>
      <c r="W128" s="38"/>
      <c r="X128" s="38"/>
      <c r="Y128" s="38"/>
      <c r="Z128" s="38"/>
    </row>
    <row r="129" spans="1:26" ht="39" customHeight="1" x14ac:dyDescent="0.3">
      <c r="A129" s="38"/>
      <c r="B129" s="283" t="str">
        <f>+LEFT(C129,3)</f>
        <v>4.1</v>
      </c>
      <c r="C129" s="283" t="s">
        <v>208</v>
      </c>
      <c r="D129" s="286" t="s">
        <v>209</v>
      </c>
      <c r="E129" s="289" t="s">
        <v>210</v>
      </c>
      <c r="F129" s="290">
        <v>2</v>
      </c>
      <c r="G129" s="62">
        <v>1</v>
      </c>
      <c r="H129" s="63" t="s">
        <v>211</v>
      </c>
      <c r="I129" s="289" t="s">
        <v>212</v>
      </c>
      <c r="J129" s="290">
        <v>2</v>
      </c>
      <c r="K129" s="291"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Deficiencia de control (diseño o ejecución)</v>
      </c>
      <c r="L129" s="294">
        <f>+IF(K129="",0,IF(K129="Deficiencia de control mayor (diseño y ejecución)",4,IF(K129="Deficiencia de control (diseño o ejecución)",20,IF(K129="Oportunidad de mejora",40,60))))</f>
        <v>20</v>
      </c>
      <c r="M129" s="294">
        <v>0.58965000000000001</v>
      </c>
      <c r="N129" s="295">
        <f>+L129+M129</f>
        <v>20.589649999999999</v>
      </c>
      <c r="O129" s="280"/>
      <c r="P129" s="38"/>
      <c r="Q129" s="38"/>
      <c r="R129" s="38"/>
      <c r="S129" s="38"/>
      <c r="T129" s="38"/>
      <c r="U129" s="38"/>
      <c r="V129" s="38"/>
      <c r="W129" s="38"/>
      <c r="X129" s="38"/>
      <c r="Y129" s="38"/>
      <c r="Z129" s="38"/>
    </row>
    <row r="130" spans="1:26" ht="21" customHeight="1" x14ac:dyDescent="0.3">
      <c r="A130" s="38"/>
      <c r="B130" s="284"/>
      <c r="C130" s="284"/>
      <c r="D130" s="287"/>
      <c r="E130" s="287"/>
      <c r="F130" s="287"/>
      <c r="G130" s="51">
        <v>2</v>
      </c>
      <c r="H130" s="59"/>
      <c r="I130" s="287"/>
      <c r="J130" s="287"/>
      <c r="K130" s="292"/>
      <c r="L130" s="281"/>
      <c r="M130" s="281"/>
      <c r="N130" s="281"/>
      <c r="O130" s="281"/>
      <c r="P130" s="38"/>
      <c r="Q130" s="38"/>
      <c r="R130" s="38"/>
      <c r="S130" s="38"/>
      <c r="T130" s="38"/>
      <c r="U130" s="38"/>
      <c r="V130" s="38"/>
      <c r="W130" s="38"/>
      <c r="X130" s="38"/>
      <c r="Y130" s="38"/>
      <c r="Z130" s="38"/>
    </row>
    <row r="131" spans="1:26" ht="21" customHeight="1" x14ac:dyDescent="0.3">
      <c r="A131" s="38"/>
      <c r="B131" s="284"/>
      <c r="C131" s="284"/>
      <c r="D131" s="287"/>
      <c r="E131" s="287"/>
      <c r="F131" s="287"/>
      <c r="G131" s="51">
        <v>3</v>
      </c>
      <c r="H131" s="59"/>
      <c r="I131" s="287"/>
      <c r="J131" s="287"/>
      <c r="K131" s="292"/>
      <c r="L131" s="281"/>
      <c r="M131" s="281"/>
      <c r="N131" s="281"/>
      <c r="O131" s="281"/>
      <c r="P131" s="38"/>
      <c r="Q131" s="38"/>
      <c r="R131" s="38"/>
      <c r="S131" s="38"/>
      <c r="T131" s="38"/>
      <c r="U131" s="38"/>
      <c r="V131" s="38"/>
      <c r="W131" s="38"/>
      <c r="X131" s="38"/>
      <c r="Y131" s="38"/>
      <c r="Z131" s="38"/>
    </row>
    <row r="132" spans="1:26" ht="21" customHeight="1" x14ac:dyDescent="0.3">
      <c r="A132" s="38"/>
      <c r="B132" s="284"/>
      <c r="C132" s="284"/>
      <c r="D132" s="287"/>
      <c r="E132" s="287"/>
      <c r="F132" s="287"/>
      <c r="G132" s="51">
        <v>4</v>
      </c>
      <c r="H132" s="59"/>
      <c r="I132" s="287"/>
      <c r="J132" s="287"/>
      <c r="K132" s="292"/>
      <c r="L132" s="281"/>
      <c r="M132" s="281"/>
      <c r="N132" s="281"/>
      <c r="O132" s="281"/>
      <c r="P132" s="38"/>
      <c r="Q132" s="38"/>
      <c r="R132" s="38"/>
      <c r="S132" s="38"/>
      <c r="T132" s="38"/>
      <c r="U132" s="38"/>
      <c r="V132" s="38"/>
      <c r="W132" s="38"/>
      <c r="X132" s="38"/>
      <c r="Y132" s="38"/>
      <c r="Z132" s="38"/>
    </row>
    <row r="133" spans="1:26" ht="21" customHeight="1" x14ac:dyDescent="0.3">
      <c r="A133" s="38"/>
      <c r="B133" s="284"/>
      <c r="C133" s="284"/>
      <c r="D133" s="287"/>
      <c r="E133" s="287"/>
      <c r="F133" s="287"/>
      <c r="G133" s="51">
        <v>5</v>
      </c>
      <c r="H133" s="59"/>
      <c r="I133" s="287"/>
      <c r="J133" s="287"/>
      <c r="K133" s="292"/>
      <c r="L133" s="281"/>
      <c r="M133" s="281"/>
      <c r="N133" s="281"/>
      <c r="O133" s="281"/>
      <c r="P133" s="38"/>
      <c r="Q133" s="38"/>
      <c r="R133" s="38"/>
      <c r="S133" s="38"/>
      <c r="T133" s="38"/>
      <c r="U133" s="38"/>
      <c r="V133" s="38"/>
      <c r="W133" s="38"/>
      <c r="X133" s="38"/>
      <c r="Y133" s="38"/>
      <c r="Z133" s="38"/>
    </row>
    <row r="134" spans="1:26" ht="21" customHeight="1" x14ac:dyDescent="0.3">
      <c r="A134" s="38"/>
      <c r="B134" s="284"/>
      <c r="C134" s="284"/>
      <c r="D134" s="287"/>
      <c r="E134" s="287"/>
      <c r="F134" s="287"/>
      <c r="G134" s="51">
        <v>6</v>
      </c>
      <c r="H134" s="59"/>
      <c r="I134" s="287"/>
      <c r="J134" s="287"/>
      <c r="K134" s="292"/>
      <c r="L134" s="281"/>
      <c r="M134" s="281"/>
      <c r="N134" s="281"/>
      <c r="O134" s="281"/>
      <c r="P134" s="38"/>
      <c r="Q134" s="38"/>
      <c r="R134" s="38"/>
      <c r="S134" s="38"/>
      <c r="T134" s="38"/>
      <c r="U134" s="38"/>
      <c r="V134" s="38"/>
      <c r="W134" s="38"/>
      <c r="X134" s="38"/>
      <c r="Y134" s="38"/>
      <c r="Z134" s="38"/>
    </row>
    <row r="135" spans="1:26" ht="21" customHeight="1" x14ac:dyDescent="0.3">
      <c r="A135" s="38"/>
      <c r="B135" s="284"/>
      <c r="C135" s="284"/>
      <c r="D135" s="287"/>
      <c r="E135" s="287"/>
      <c r="F135" s="287"/>
      <c r="G135" s="51">
        <v>7</v>
      </c>
      <c r="H135" s="59"/>
      <c r="I135" s="287"/>
      <c r="J135" s="287"/>
      <c r="K135" s="292"/>
      <c r="L135" s="281"/>
      <c r="M135" s="281"/>
      <c r="N135" s="281"/>
      <c r="O135" s="281"/>
      <c r="P135" s="38"/>
      <c r="Q135" s="38"/>
      <c r="R135" s="38"/>
      <c r="S135" s="38"/>
      <c r="T135" s="38"/>
      <c r="U135" s="38"/>
      <c r="V135" s="38"/>
      <c r="W135" s="38"/>
      <c r="X135" s="38"/>
      <c r="Y135" s="38"/>
      <c r="Z135" s="38"/>
    </row>
    <row r="136" spans="1:26" ht="21" customHeight="1" x14ac:dyDescent="0.3">
      <c r="A136" s="38"/>
      <c r="B136" s="285"/>
      <c r="C136" s="285"/>
      <c r="D136" s="288"/>
      <c r="E136" s="288"/>
      <c r="F136" s="288"/>
      <c r="G136" s="60">
        <v>8</v>
      </c>
      <c r="H136" s="61"/>
      <c r="I136" s="288"/>
      <c r="J136" s="288"/>
      <c r="K136" s="293"/>
      <c r="L136" s="282"/>
      <c r="M136" s="282"/>
      <c r="N136" s="282"/>
      <c r="O136" s="282"/>
      <c r="P136" s="38"/>
      <c r="Q136" s="38"/>
      <c r="R136" s="38"/>
      <c r="S136" s="38"/>
      <c r="T136" s="38"/>
      <c r="U136" s="38"/>
      <c r="V136" s="38"/>
      <c r="W136" s="38"/>
      <c r="X136" s="38"/>
      <c r="Y136" s="38"/>
      <c r="Z136" s="38"/>
    </row>
    <row r="137" spans="1:26" ht="55.5" customHeight="1" x14ac:dyDescent="0.3">
      <c r="A137" s="38"/>
      <c r="B137" s="283" t="str">
        <f>+LEFT(C137,3)</f>
        <v>4.2</v>
      </c>
      <c r="C137" s="283" t="s">
        <v>213</v>
      </c>
      <c r="D137" s="286" t="s">
        <v>209</v>
      </c>
      <c r="E137" s="289" t="s">
        <v>214</v>
      </c>
      <c r="F137" s="290">
        <v>3</v>
      </c>
      <c r="G137" s="62">
        <v>1</v>
      </c>
      <c r="H137" s="63" t="s">
        <v>215</v>
      </c>
      <c r="I137" s="290" t="s">
        <v>216</v>
      </c>
      <c r="J137" s="290">
        <v>3</v>
      </c>
      <c r="K137" s="291"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294">
        <f>+IF(K137="",0,IF(K137="Deficiencia de control mayor (diseño y ejecución)",4,IF(K137="Deficiencia de control (diseño o ejecución)",20,IF(K137="Oportunidad de mejora",40,60))))</f>
        <v>60</v>
      </c>
      <c r="M137" s="294">
        <v>0.68964999999999999</v>
      </c>
      <c r="N137" s="295">
        <f>+L137+M137</f>
        <v>60.68965</v>
      </c>
      <c r="O137" s="280"/>
      <c r="P137" s="38"/>
      <c r="Q137" s="38"/>
      <c r="R137" s="38"/>
      <c r="S137" s="38"/>
      <c r="T137" s="38"/>
      <c r="U137" s="38"/>
      <c r="V137" s="38"/>
      <c r="W137" s="38"/>
      <c r="X137" s="38"/>
      <c r="Y137" s="38"/>
      <c r="Z137" s="38"/>
    </row>
    <row r="138" spans="1:26" ht="21" customHeight="1" x14ac:dyDescent="0.3">
      <c r="A138" s="38"/>
      <c r="B138" s="284"/>
      <c r="C138" s="284"/>
      <c r="D138" s="287"/>
      <c r="E138" s="287"/>
      <c r="F138" s="287"/>
      <c r="G138" s="51">
        <v>2</v>
      </c>
      <c r="H138" s="59"/>
      <c r="I138" s="287"/>
      <c r="J138" s="287"/>
      <c r="K138" s="292"/>
      <c r="L138" s="281"/>
      <c r="M138" s="281"/>
      <c r="N138" s="281"/>
      <c r="O138" s="281"/>
      <c r="P138" s="38"/>
      <c r="Q138" s="38"/>
      <c r="R138" s="38"/>
      <c r="S138" s="38"/>
      <c r="T138" s="38"/>
      <c r="U138" s="38"/>
      <c r="V138" s="38"/>
      <c r="W138" s="38"/>
      <c r="X138" s="38"/>
      <c r="Y138" s="38"/>
      <c r="Z138" s="38"/>
    </row>
    <row r="139" spans="1:26" ht="21" customHeight="1" x14ac:dyDescent="0.3">
      <c r="A139" s="38"/>
      <c r="B139" s="284"/>
      <c r="C139" s="284"/>
      <c r="D139" s="287"/>
      <c r="E139" s="287"/>
      <c r="F139" s="287"/>
      <c r="G139" s="51">
        <v>3</v>
      </c>
      <c r="H139" s="59"/>
      <c r="I139" s="287"/>
      <c r="J139" s="287"/>
      <c r="K139" s="292"/>
      <c r="L139" s="281"/>
      <c r="M139" s="281"/>
      <c r="N139" s="281"/>
      <c r="O139" s="281"/>
      <c r="P139" s="38"/>
      <c r="Q139" s="38"/>
      <c r="R139" s="38"/>
      <c r="S139" s="38"/>
      <c r="T139" s="38"/>
      <c r="U139" s="38"/>
      <c r="V139" s="38"/>
      <c r="W139" s="38"/>
      <c r="X139" s="38"/>
      <c r="Y139" s="38"/>
      <c r="Z139" s="38"/>
    </row>
    <row r="140" spans="1:26" ht="21" customHeight="1" x14ac:dyDescent="0.3">
      <c r="A140" s="38"/>
      <c r="B140" s="284"/>
      <c r="C140" s="284"/>
      <c r="D140" s="287"/>
      <c r="E140" s="287"/>
      <c r="F140" s="287"/>
      <c r="G140" s="51">
        <v>4</v>
      </c>
      <c r="H140" s="59"/>
      <c r="I140" s="287"/>
      <c r="J140" s="287"/>
      <c r="K140" s="292"/>
      <c r="L140" s="281"/>
      <c r="M140" s="281"/>
      <c r="N140" s="281"/>
      <c r="O140" s="281"/>
      <c r="P140" s="38"/>
      <c r="Q140" s="38"/>
      <c r="R140" s="38"/>
      <c r="S140" s="38"/>
      <c r="T140" s="38"/>
      <c r="U140" s="38"/>
      <c r="V140" s="38"/>
      <c r="W140" s="38"/>
      <c r="X140" s="38"/>
      <c r="Y140" s="38"/>
      <c r="Z140" s="38"/>
    </row>
    <row r="141" spans="1:26" ht="21" customHeight="1" x14ac:dyDescent="0.3">
      <c r="A141" s="38"/>
      <c r="B141" s="284"/>
      <c r="C141" s="284"/>
      <c r="D141" s="287"/>
      <c r="E141" s="287"/>
      <c r="F141" s="287"/>
      <c r="G141" s="51">
        <v>5</v>
      </c>
      <c r="H141" s="59"/>
      <c r="I141" s="287"/>
      <c r="J141" s="287"/>
      <c r="K141" s="292"/>
      <c r="L141" s="281"/>
      <c r="M141" s="281"/>
      <c r="N141" s="281"/>
      <c r="O141" s="281"/>
      <c r="P141" s="38"/>
      <c r="Q141" s="38"/>
      <c r="R141" s="38"/>
      <c r="S141" s="38"/>
      <c r="T141" s="38"/>
      <c r="U141" s="38"/>
      <c r="V141" s="38"/>
      <c r="W141" s="38"/>
      <c r="X141" s="38"/>
      <c r="Y141" s="38"/>
      <c r="Z141" s="38"/>
    </row>
    <row r="142" spans="1:26" ht="21" customHeight="1" x14ac:dyDescent="0.3">
      <c r="A142" s="38"/>
      <c r="B142" s="284"/>
      <c r="C142" s="284"/>
      <c r="D142" s="287"/>
      <c r="E142" s="287"/>
      <c r="F142" s="287"/>
      <c r="G142" s="51">
        <v>6</v>
      </c>
      <c r="H142" s="59"/>
      <c r="I142" s="287"/>
      <c r="J142" s="287"/>
      <c r="K142" s="292"/>
      <c r="L142" s="281"/>
      <c r="M142" s="281"/>
      <c r="N142" s="281"/>
      <c r="O142" s="281"/>
      <c r="P142" s="38"/>
      <c r="Q142" s="38"/>
      <c r="R142" s="38"/>
      <c r="S142" s="38"/>
      <c r="T142" s="38"/>
      <c r="U142" s="38"/>
      <c r="V142" s="38"/>
      <c r="W142" s="38"/>
      <c r="X142" s="38"/>
      <c r="Y142" s="38"/>
      <c r="Z142" s="38"/>
    </row>
    <row r="143" spans="1:26" ht="21" customHeight="1" x14ac:dyDescent="0.3">
      <c r="A143" s="38"/>
      <c r="B143" s="284"/>
      <c r="C143" s="284"/>
      <c r="D143" s="287"/>
      <c r="E143" s="287"/>
      <c r="F143" s="287"/>
      <c r="G143" s="51">
        <v>7</v>
      </c>
      <c r="H143" s="59"/>
      <c r="I143" s="287"/>
      <c r="J143" s="287"/>
      <c r="K143" s="292"/>
      <c r="L143" s="281"/>
      <c r="M143" s="281"/>
      <c r="N143" s="281"/>
      <c r="O143" s="281"/>
      <c r="P143" s="38"/>
      <c r="Q143" s="38"/>
      <c r="R143" s="38"/>
      <c r="S143" s="38"/>
      <c r="T143" s="38"/>
      <c r="U143" s="38"/>
      <c r="V143" s="38"/>
      <c r="W143" s="38"/>
      <c r="X143" s="38"/>
      <c r="Y143" s="38"/>
      <c r="Z143" s="38"/>
    </row>
    <row r="144" spans="1:26" ht="21" customHeight="1" x14ac:dyDescent="0.3">
      <c r="A144" s="38"/>
      <c r="B144" s="285"/>
      <c r="C144" s="285"/>
      <c r="D144" s="288"/>
      <c r="E144" s="288"/>
      <c r="F144" s="288"/>
      <c r="G144" s="60">
        <v>8</v>
      </c>
      <c r="H144" s="61"/>
      <c r="I144" s="288"/>
      <c r="J144" s="288"/>
      <c r="K144" s="293"/>
      <c r="L144" s="282"/>
      <c r="M144" s="282"/>
      <c r="N144" s="282"/>
      <c r="O144" s="282"/>
      <c r="P144" s="38"/>
      <c r="Q144" s="38"/>
      <c r="R144" s="38"/>
      <c r="S144" s="38"/>
      <c r="T144" s="38"/>
      <c r="U144" s="38"/>
      <c r="V144" s="38"/>
      <c r="W144" s="38"/>
      <c r="X144" s="38"/>
      <c r="Y144" s="38"/>
      <c r="Z144" s="38"/>
    </row>
    <row r="145" spans="1:26" ht="21" customHeight="1" x14ac:dyDescent="0.3">
      <c r="A145" s="38"/>
      <c r="B145" s="283" t="str">
        <f>+LEFT(C145,3)</f>
        <v>4.3</v>
      </c>
      <c r="C145" s="283" t="s">
        <v>217</v>
      </c>
      <c r="D145" s="286" t="s">
        <v>209</v>
      </c>
      <c r="E145" s="289" t="s">
        <v>214</v>
      </c>
      <c r="F145" s="290">
        <v>3</v>
      </c>
      <c r="G145" s="62">
        <v>1</v>
      </c>
      <c r="H145" s="65" t="s">
        <v>218</v>
      </c>
      <c r="I145" s="290" t="s">
        <v>216</v>
      </c>
      <c r="J145" s="290">
        <v>3</v>
      </c>
      <c r="K145" s="291"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294">
        <f>+IF(K145="",0,IF(K145="Deficiencia de control mayor (diseño y ejecución)",4,IF(K145="Deficiencia de control (diseño o ejecución)",20,IF(K145="Oportunidad de mejora",40,60))))</f>
        <v>60</v>
      </c>
      <c r="M145" s="294">
        <v>0.78964999999999996</v>
      </c>
      <c r="N145" s="295">
        <f>+L145+M145</f>
        <v>60.789650000000002</v>
      </c>
      <c r="O145" s="280"/>
      <c r="P145" s="38"/>
      <c r="Q145" s="38"/>
      <c r="R145" s="38"/>
      <c r="S145" s="38"/>
      <c r="T145" s="38"/>
      <c r="U145" s="38"/>
      <c r="V145" s="38"/>
      <c r="W145" s="38"/>
      <c r="X145" s="38"/>
      <c r="Y145" s="38"/>
      <c r="Z145" s="38"/>
    </row>
    <row r="146" spans="1:26" ht="21" customHeight="1" x14ac:dyDescent="0.3">
      <c r="A146" s="38"/>
      <c r="B146" s="284"/>
      <c r="C146" s="284"/>
      <c r="D146" s="287"/>
      <c r="E146" s="287"/>
      <c r="F146" s="287"/>
      <c r="G146" s="51">
        <v>2</v>
      </c>
      <c r="H146" s="59"/>
      <c r="I146" s="287"/>
      <c r="J146" s="287"/>
      <c r="K146" s="292"/>
      <c r="L146" s="281"/>
      <c r="M146" s="281"/>
      <c r="N146" s="281"/>
      <c r="O146" s="281"/>
      <c r="P146" s="38"/>
      <c r="Q146" s="38"/>
      <c r="R146" s="38"/>
      <c r="S146" s="38"/>
      <c r="T146" s="38"/>
      <c r="U146" s="38"/>
      <c r="V146" s="38"/>
      <c r="W146" s="38"/>
      <c r="X146" s="38"/>
      <c r="Y146" s="38"/>
      <c r="Z146" s="38"/>
    </row>
    <row r="147" spans="1:26" ht="21" customHeight="1" x14ac:dyDescent="0.3">
      <c r="A147" s="38"/>
      <c r="B147" s="284"/>
      <c r="C147" s="284"/>
      <c r="D147" s="287"/>
      <c r="E147" s="287"/>
      <c r="F147" s="287"/>
      <c r="G147" s="51">
        <v>3</v>
      </c>
      <c r="H147" s="59"/>
      <c r="I147" s="287"/>
      <c r="J147" s="287"/>
      <c r="K147" s="292"/>
      <c r="L147" s="281"/>
      <c r="M147" s="281"/>
      <c r="N147" s="281"/>
      <c r="O147" s="281"/>
      <c r="P147" s="38"/>
      <c r="Q147" s="38"/>
      <c r="R147" s="38"/>
      <c r="S147" s="38"/>
      <c r="T147" s="38"/>
      <c r="U147" s="38"/>
      <c r="V147" s="38"/>
      <c r="W147" s="38"/>
      <c r="X147" s="38"/>
      <c r="Y147" s="38"/>
      <c r="Z147" s="38"/>
    </row>
    <row r="148" spans="1:26" ht="21" customHeight="1" x14ac:dyDescent="0.3">
      <c r="A148" s="38"/>
      <c r="B148" s="284"/>
      <c r="C148" s="284"/>
      <c r="D148" s="287"/>
      <c r="E148" s="287"/>
      <c r="F148" s="287"/>
      <c r="G148" s="51">
        <v>4</v>
      </c>
      <c r="H148" s="59"/>
      <c r="I148" s="287"/>
      <c r="J148" s="287"/>
      <c r="K148" s="292"/>
      <c r="L148" s="281"/>
      <c r="M148" s="281"/>
      <c r="N148" s="281"/>
      <c r="O148" s="281"/>
      <c r="P148" s="38"/>
      <c r="Q148" s="38"/>
      <c r="R148" s="38"/>
      <c r="S148" s="38"/>
      <c r="T148" s="38"/>
      <c r="U148" s="38"/>
      <c r="V148" s="38"/>
      <c r="W148" s="38"/>
      <c r="X148" s="38"/>
      <c r="Y148" s="38"/>
      <c r="Z148" s="38"/>
    </row>
    <row r="149" spans="1:26" ht="21" customHeight="1" x14ac:dyDescent="0.3">
      <c r="A149" s="38"/>
      <c r="B149" s="284"/>
      <c r="C149" s="284"/>
      <c r="D149" s="287"/>
      <c r="E149" s="287"/>
      <c r="F149" s="287"/>
      <c r="G149" s="51">
        <v>5</v>
      </c>
      <c r="H149" s="59"/>
      <c r="I149" s="287"/>
      <c r="J149" s="287"/>
      <c r="K149" s="292"/>
      <c r="L149" s="281"/>
      <c r="M149" s="281"/>
      <c r="N149" s="281"/>
      <c r="O149" s="281"/>
      <c r="P149" s="38"/>
      <c r="Q149" s="38"/>
      <c r="R149" s="38"/>
      <c r="S149" s="38"/>
      <c r="T149" s="38"/>
      <c r="U149" s="38"/>
      <c r="V149" s="38"/>
      <c r="W149" s="38"/>
      <c r="X149" s="38"/>
      <c r="Y149" s="38"/>
      <c r="Z149" s="38"/>
    </row>
    <row r="150" spans="1:26" ht="21" customHeight="1" x14ac:dyDescent="0.3">
      <c r="A150" s="38"/>
      <c r="B150" s="284"/>
      <c r="C150" s="284"/>
      <c r="D150" s="287"/>
      <c r="E150" s="287"/>
      <c r="F150" s="287"/>
      <c r="G150" s="51">
        <v>6</v>
      </c>
      <c r="H150" s="59"/>
      <c r="I150" s="287"/>
      <c r="J150" s="287"/>
      <c r="K150" s="292"/>
      <c r="L150" s="281"/>
      <c r="M150" s="281"/>
      <c r="N150" s="281"/>
      <c r="O150" s="281"/>
      <c r="P150" s="38"/>
      <c r="Q150" s="38"/>
      <c r="R150" s="38"/>
      <c r="S150" s="38"/>
      <c r="T150" s="38"/>
      <c r="U150" s="38"/>
      <c r="V150" s="38"/>
      <c r="W150" s="38"/>
      <c r="X150" s="38"/>
      <c r="Y150" s="38"/>
      <c r="Z150" s="38"/>
    </row>
    <row r="151" spans="1:26" ht="21" customHeight="1" x14ac:dyDescent="0.3">
      <c r="A151" s="38"/>
      <c r="B151" s="284"/>
      <c r="C151" s="284"/>
      <c r="D151" s="287"/>
      <c r="E151" s="287"/>
      <c r="F151" s="287"/>
      <c r="G151" s="51">
        <v>7</v>
      </c>
      <c r="H151" s="59"/>
      <c r="I151" s="287"/>
      <c r="J151" s="287"/>
      <c r="K151" s="292"/>
      <c r="L151" s="281"/>
      <c r="M151" s="281"/>
      <c r="N151" s="281"/>
      <c r="O151" s="281"/>
      <c r="P151" s="38"/>
      <c r="Q151" s="38"/>
      <c r="R151" s="38"/>
      <c r="S151" s="38"/>
      <c r="T151" s="38"/>
      <c r="U151" s="38"/>
      <c r="V151" s="38"/>
      <c r="W151" s="38"/>
      <c r="X151" s="38"/>
      <c r="Y151" s="38"/>
      <c r="Z151" s="38"/>
    </row>
    <row r="152" spans="1:26" ht="21" customHeight="1" x14ac:dyDescent="0.3">
      <c r="A152" s="38"/>
      <c r="B152" s="285"/>
      <c r="C152" s="285"/>
      <c r="D152" s="288"/>
      <c r="E152" s="288"/>
      <c r="F152" s="288"/>
      <c r="G152" s="60">
        <v>8</v>
      </c>
      <c r="H152" s="61"/>
      <c r="I152" s="288"/>
      <c r="J152" s="288"/>
      <c r="K152" s="293"/>
      <c r="L152" s="282"/>
      <c r="M152" s="282"/>
      <c r="N152" s="282"/>
      <c r="O152" s="282"/>
      <c r="P152" s="38"/>
      <c r="Q152" s="38"/>
      <c r="R152" s="38"/>
      <c r="S152" s="38"/>
      <c r="T152" s="38"/>
      <c r="U152" s="38"/>
      <c r="V152" s="38"/>
      <c r="W152" s="38"/>
      <c r="X152" s="38"/>
      <c r="Y152" s="38"/>
      <c r="Z152" s="38"/>
    </row>
    <row r="153" spans="1:26" ht="21" customHeight="1" x14ac:dyDescent="0.3">
      <c r="A153" s="38"/>
      <c r="B153" s="283" t="str">
        <f>+LEFT(C153,3)</f>
        <v>4.4</v>
      </c>
      <c r="C153" s="283" t="s">
        <v>219</v>
      </c>
      <c r="D153" s="286" t="s">
        <v>209</v>
      </c>
      <c r="E153" s="289" t="s">
        <v>220</v>
      </c>
      <c r="F153" s="290">
        <v>3</v>
      </c>
      <c r="G153" s="62">
        <v>1</v>
      </c>
      <c r="H153" s="65" t="s">
        <v>221</v>
      </c>
      <c r="I153" s="289" t="s">
        <v>222</v>
      </c>
      <c r="J153" s="290">
        <v>3</v>
      </c>
      <c r="K153" s="291"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294">
        <f>+IF(K153="",0,IF(K153="Deficiencia de control mayor (diseño y ejecución)",4,IF(K153="Deficiencia de control (diseño o ejecución)",20,IF(K153="Oportunidad de mejora",40,60))))</f>
        <v>60</v>
      </c>
      <c r="M153" s="294">
        <v>0.88965000000000005</v>
      </c>
      <c r="N153" s="295">
        <f>+L153+M153</f>
        <v>60.889650000000003</v>
      </c>
      <c r="O153" s="280"/>
      <c r="P153" s="38"/>
      <c r="Q153" s="38"/>
      <c r="R153" s="38"/>
      <c r="S153" s="38"/>
      <c r="T153" s="38"/>
      <c r="U153" s="38"/>
      <c r="V153" s="38"/>
      <c r="W153" s="38"/>
      <c r="X153" s="38"/>
      <c r="Y153" s="38"/>
      <c r="Z153" s="38"/>
    </row>
    <row r="154" spans="1:26" ht="21" customHeight="1" x14ac:dyDescent="0.3">
      <c r="A154" s="38"/>
      <c r="B154" s="284"/>
      <c r="C154" s="284"/>
      <c r="D154" s="287"/>
      <c r="E154" s="287"/>
      <c r="F154" s="287"/>
      <c r="G154" s="51">
        <v>2</v>
      </c>
      <c r="H154" s="59" t="s">
        <v>223</v>
      </c>
      <c r="I154" s="287"/>
      <c r="J154" s="287"/>
      <c r="K154" s="292"/>
      <c r="L154" s="281"/>
      <c r="M154" s="281"/>
      <c r="N154" s="281"/>
      <c r="O154" s="281"/>
      <c r="P154" s="38"/>
      <c r="Q154" s="38"/>
      <c r="R154" s="38"/>
      <c r="S154" s="38"/>
      <c r="T154" s="38"/>
      <c r="U154" s="38"/>
      <c r="V154" s="38"/>
      <c r="W154" s="38"/>
      <c r="X154" s="38"/>
      <c r="Y154" s="38"/>
      <c r="Z154" s="38"/>
    </row>
    <row r="155" spans="1:26" ht="21" customHeight="1" x14ac:dyDescent="0.3">
      <c r="A155" s="38"/>
      <c r="B155" s="284"/>
      <c r="C155" s="284"/>
      <c r="D155" s="287"/>
      <c r="E155" s="287"/>
      <c r="F155" s="287"/>
      <c r="G155" s="51">
        <v>3</v>
      </c>
      <c r="H155" s="59" t="s">
        <v>224</v>
      </c>
      <c r="I155" s="287"/>
      <c r="J155" s="287"/>
      <c r="K155" s="292"/>
      <c r="L155" s="281"/>
      <c r="M155" s="281"/>
      <c r="N155" s="281"/>
      <c r="O155" s="281"/>
      <c r="P155" s="38"/>
      <c r="Q155" s="38"/>
      <c r="R155" s="38"/>
      <c r="S155" s="38"/>
      <c r="T155" s="38"/>
      <c r="U155" s="38"/>
      <c r="V155" s="38"/>
      <c r="W155" s="38"/>
      <c r="X155" s="38"/>
      <c r="Y155" s="38"/>
      <c r="Z155" s="38"/>
    </row>
    <row r="156" spans="1:26" ht="21" customHeight="1" x14ac:dyDescent="0.3">
      <c r="A156" s="38"/>
      <c r="B156" s="284"/>
      <c r="C156" s="284"/>
      <c r="D156" s="287"/>
      <c r="E156" s="287"/>
      <c r="F156" s="287"/>
      <c r="G156" s="51">
        <v>4</v>
      </c>
      <c r="H156" s="59"/>
      <c r="I156" s="287"/>
      <c r="J156" s="287"/>
      <c r="K156" s="292"/>
      <c r="L156" s="281"/>
      <c r="M156" s="281"/>
      <c r="N156" s="281"/>
      <c r="O156" s="281"/>
      <c r="P156" s="38"/>
      <c r="Q156" s="38"/>
      <c r="R156" s="38"/>
      <c r="S156" s="38"/>
      <c r="T156" s="38"/>
      <c r="U156" s="38"/>
      <c r="V156" s="38"/>
      <c r="W156" s="38"/>
      <c r="X156" s="38"/>
      <c r="Y156" s="38"/>
      <c r="Z156" s="38"/>
    </row>
    <row r="157" spans="1:26" ht="21" customHeight="1" x14ac:dyDescent="0.3">
      <c r="A157" s="38"/>
      <c r="B157" s="284"/>
      <c r="C157" s="284"/>
      <c r="D157" s="287"/>
      <c r="E157" s="287"/>
      <c r="F157" s="287"/>
      <c r="G157" s="51">
        <v>5</v>
      </c>
      <c r="H157" s="59"/>
      <c r="I157" s="287"/>
      <c r="J157" s="287"/>
      <c r="K157" s="292"/>
      <c r="L157" s="281"/>
      <c r="M157" s="281"/>
      <c r="N157" s="281"/>
      <c r="O157" s="281"/>
      <c r="P157" s="38"/>
      <c r="Q157" s="38"/>
      <c r="R157" s="38"/>
      <c r="S157" s="38"/>
      <c r="T157" s="38"/>
      <c r="U157" s="38"/>
      <c r="V157" s="38"/>
      <c r="W157" s="38"/>
      <c r="X157" s="38"/>
      <c r="Y157" s="38"/>
      <c r="Z157" s="38"/>
    </row>
    <row r="158" spans="1:26" ht="21" customHeight="1" x14ac:dyDescent="0.3">
      <c r="A158" s="38"/>
      <c r="B158" s="284"/>
      <c r="C158" s="284"/>
      <c r="D158" s="287"/>
      <c r="E158" s="287"/>
      <c r="F158" s="287"/>
      <c r="G158" s="51">
        <v>6</v>
      </c>
      <c r="H158" s="59"/>
      <c r="I158" s="287"/>
      <c r="J158" s="287"/>
      <c r="K158" s="292"/>
      <c r="L158" s="281"/>
      <c r="M158" s="281"/>
      <c r="N158" s="281"/>
      <c r="O158" s="281"/>
      <c r="P158" s="38"/>
      <c r="Q158" s="38"/>
      <c r="R158" s="38"/>
      <c r="S158" s="38"/>
      <c r="T158" s="38"/>
      <c r="U158" s="38"/>
      <c r="V158" s="38"/>
      <c r="W158" s="38"/>
      <c r="X158" s="38"/>
      <c r="Y158" s="38"/>
      <c r="Z158" s="38"/>
    </row>
    <row r="159" spans="1:26" ht="21" customHeight="1" x14ac:dyDescent="0.3">
      <c r="A159" s="38"/>
      <c r="B159" s="284"/>
      <c r="C159" s="284"/>
      <c r="D159" s="287"/>
      <c r="E159" s="287"/>
      <c r="F159" s="287"/>
      <c r="G159" s="51">
        <v>7</v>
      </c>
      <c r="H159" s="59"/>
      <c r="I159" s="287"/>
      <c r="J159" s="287"/>
      <c r="K159" s="292"/>
      <c r="L159" s="281"/>
      <c r="M159" s="281"/>
      <c r="N159" s="281"/>
      <c r="O159" s="281"/>
      <c r="P159" s="38"/>
      <c r="Q159" s="38"/>
      <c r="R159" s="38"/>
      <c r="S159" s="38"/>
      <c r="T159" s="38"/>
      <c r="U159" s="38"/>
      <c r="V159" s="38"/>
      <c r="W159" s="38"/>
      <c r="X159" s="38"/>
      <c r="Y159" s="38"/>
      <c r="Z159" s="38"/>
    </row>
    <row r="160" spans="1:26" ht="21" customHeight="1" x14ac:dyDescent="0.3">
      <c r="A160" s="38"/>
      <c r="B160" s="285"/>
      <c r="C160" s="285"/>
      <c r="D160" s="288"/>
      <c r="E160" s="288"/>
      <c r="F160" s="288"/>
      <c r="G160" s="60">
        <v>8</v>
      </c>
      <c r="H160" s="61"/>
      <c r="I160" s="288"/>
      <c r="J160" s="288"/>
      <c r="K160" s="293"/>
      <c r="L160" s="282"/>
      <c r="M160" s="282"/>
      <c r="N160" s="282"/>
      <c r="O160" s="282"/>
      <c r="P160" s="38"/>
      <c r="Q160" s="38"/>
      <c r="R160" s="38"/>
      <c r="S160" s="38"/>
      <c r="T160" s="38"/>
      <c r="U160" s="38"/>
      <c r="V160" s="38"/>
      <c r="W160" s="38"/>
      <c r="X160" s="38"/>
      <c r="Y160" s="38"/>
      <c r="Z160" s="38"/>
    </row>
    <row r="161" spans="1:26" ht="21" customHeight="1" x14ac:dyDescent="0.3">
      <c r="A161" s="38"/>
      <c r="B161" s="283" t="str">
        <f>+LEFT(C161,3)</f>
        <v>4.5</v>
      </c>
      <c r="C161" s="283" t="s">
        <v>225</v>
      </c>
      <c r="D161" s="286" t="s">
        <v>209</v>
      </c>
      <c r="E161" s="289" t="s">
        <v>226</v>
      </c>
      <c r="F161" s="290">
        <v>3</v>
      </c>
      <c r="G161" s="62">
        <v>1</v>
      </c>
      <c r="H161" s="65" t="s">
        <v>227</v>
      </c>
      <c r="I161" s="290" t="s">
        <v>216</v>
      </c>
      <c r="J161" s="290">
        <v>3</v>
      </c>
      <c r="K161" s="291"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294">
        <f>+IF(K161="",0,IF(K161="Deficiencia de control mayor (diseño y ejecución)",4,IF(K161="Deficiencia de control (diseño o ejecución)",20,IF(K161="Oportunidad de mejora",40,60))))</f>
        <v>60</v>
      </c>
      <c r="M161" s="294">
        <v>0.98965000000000003</v>
      </c>
      <c r="N161" s="326">
        <f>+L161+M161</f>
        <v>60.989649999999997</v>
      </c>
      <c r="O161" s="327"/>
      <c r="P161" s="38"/>
      <c r="Q161" s="38"/>
      <c r="R161" s="38"/>
      <c r="S161" s="38"/>
      <c r="T161" s="38"/>
      <c r="U161" s="38"/>
      <c r="V161" s="38"/>
      <c r="W161" s="38"/>
      <c r="X161" s="38"/>
      <c r="Y161" s="38"/>
      <c r="Z161" s="38"/>
    </row>
    <row r="162" spans="1:26" ht="21" customHeight="1" x14ac:dyDescent="0.3">
      <c r="A162" s="38"/>
      <c r="B162" s="284"/>
      <c r="C162" s="284"/>
      <c r="D162" s="287"/>
      <c r="E162" s="287"/>
      <c r="F162" s="287"/>
      <c r="G162" s="51">
        <v>2</v>
      </c>
      <c r="H162" s="59"/>
      <c r="I162" s="287"/>
      <c r="J162" s="287"/>
      <c r="K162" s="292"/>
      <c r="L162" s="281"/>
      <c r="M162" s="281"/>
      <c r="N162" s="281"/>
      <c r="O162" s="281"/>
      <c r="P162" s="38"/>
      <c r="Q162" s="38"/>
      <c r="R162" s="38"/>
      <c r="S162" s="38"/>
      <c r="T162" s="38"/>
      <c r="U162" s="38"/>
      <c r="V162" s="38"/>
      <c r="W162" s="38"/>
      <c r="X162" s="38"/>
      <c r="Y162" s="38"/>
      <c r="Z162" s="38"/>
    </row>
    <row r="163" spans="1:26" ht="21" customHeight="1" x14ac:dyDescent="0.3">
      <c r="A163" s="38"/>
      <c r="B163" s="284"/>
      <c r="C163" s="284"/>
      <c r="D163" s="287"/>
      <c r="E163" s="287"/>
      <c r="F163" s="287"/>
      <c r="G163" s="51">
        <v>3</v>
      </c>
      <c r="H163" s="59"/>
      <c r="I163" s="287"/>
      <c r="J163" s="287"/>
      <c r="K163" s="292"/>
      <c r="L163" s="281"/>
      <c r="M163" s="281"/>
      <c r="N163" s="281"/>
      <c r="O163" s="281"/>
      <c r="P163" s="38"/>
      <c r="Q163" s="38"/>
      <c r="R163" s="38"/>
      <c r="S163" s="38"/>
      <c r="T163" s="38"/>
      <c r="U163" s="38"/>
      <c r="V163" s="38"/>
      <c r="W163" s="38"/>
      <c r="X163" s="38"/>
      <c r="Y163" s="38"/>
      <c r="Z163" s="38"/>
    </row>
    <row r="164" spans="1:26" ht="21" customHeight="1" x14ac:dyDescent="0.3">
      <c r="A164" s="38"/>
      <c r="B164" s="284"/>
      <c r="C164" s="284"/>
      <c r="D164" s="287"/>
      <c r="E164" s="287"/>
      <c r="F164" s="287"/>
      <c r="G164" s="51">
        <v>4</v>
      </c>
      <c r="H164" s="59"/>
      <c r="I164" s="287"/>
      <c r="J164" s="287"/>
      <c r="K164" s="292"/>
      <c r="L164" s="281"/>
      <c r="M164" s="281"/>
      <c r="N164" s="281"/>
      <c r="O164" s="281"/>
      <c r="P164" s="38"/>
      <c r="Q164" s="38"/>
      <c r="R164" s="38"/>
      <c r="S164" s="38"/>
      <c r="T164" s="38"/>
      <c r="U164" s="38"/>
      <c r="V164" s="38"/>
      <c r="W164" s="38"/>
      <c r="X164" s="38"/>
      <c r="Y164" s="38"/>
      <c r="Z164" s="38"/>
    </row>
    <row r="165" spans="1:26" ht="21" customHeight="1" x14ac:dyDescent="0.3">
      <c r="A165" s="38"/>
      <c r="B165" s="284"/>
      <c r="C165" s="284"/>
      <c r="D165" s="287"/>
      <c r="E165" s="287"/>
      <c r="F165" s="287"/>
      <c r="G165" s="51">
        <v>5</v>
      </c>
      <c r="H165" s="59"/>
      <c r="I165" s="287"/>
      <c r="J165" s="287"/>
      <c r="K165" s="292"/>
      <c r="L165" s="281"/>
      <c r="M165" s="281"/>
      <c r="N165" s="281"/>
      <c r="O165" s="281"/>
      <c r="P165" s="38"/>
      <c r="Q165" s="38"/>
      <c r="R165" s="38"/>
      <c r="S165" s="38"/>
      <c r="T165" s="38"/>
      <c r="U165" s="38"/>
      <c r="V165" s="38"/>
      <c r="W165" s="38"/>
      <c r="X165" s="38"/>
      <c r="Y165" s="38"/>
      <c r="Z165" s="38"/>
    </row>
    <row r="166" spans="1:26" ht="21" customHeight="1" x14ac:dyDescent="0.3">
      <c r="A166" s="38"/>
      <c r="B166" s="284"/>
      <c r="C166" s="284"/>
      <c r="D166" s="287"/>
      <c r="E166" s="287"/>
      <c r="F166" s="287"/>
      <c r="G166" s="51">
        <v>6</v>
      </c>
      <c r="H166" s="59"/>
      <c r="I166" s="287"/>
      <c r="J166" s="287"/>
      <c r="K166" s="292"/>
      <c r="L166" s="281"/>
      <c r="M166" s="281"/>
      <c r="N166" s="281"/>
      <c r="O166" s="281"/>
      <c r="P166" s="38"/>
      <c r="Q166" s="38"/>
      <c r="R166" s="38"/>
      <c r="S166" s="38"/>
      <c r="T166" s="38"/>
      <c r="U166" s="38"/>
      <c r="V166" s="38"/>
      <c r="W166" s="38"/>
      <c r="X166" s="38"/>
      <c r="Y166" s="38"/>
      <c r="Z166" s="38"/>
    </row>
    <row r="167" spans="1:26" ht="21" customHeight="1" x14ac:dyDescent="0.3">
      <c r="A167" s="38"/>
      <c r="B167" s="284"/>
      <c r="C167" s="284"/>
      <c r="D167" s="287"/>
      <c r="E167" s="287"/>
      <c r="F167" s="287"/>
      <c r="G167" s="51">
        <v>7</v>
      </c>
      <c r="H167" s="59"/>
      <c r="I167" s="287"/>
      <c r="J167" s="287"/>
      <c r="K167" s="292"/>
      <c r="L167" s="281"/>
      <c r="M167" s="281"/>
      <c r="N167" s="281"/>
      <c r="O167" s="281"/>
      <c r="P167" s="38"/>
      <c r="Q167" s="38"/>
      <c r="R167" s="38"/>
      <c r="S167" s="38"/>
      <c r="T167" s="38"/>
      <c r="U167" s="38"/>
      <c r="V167" s="38"/>
      <c r="W167" s="38"/>
      <c r="X167" s="38"/>
      <c r="Y167" s="38"/>
      <c r="Z167" s="38"/>
    </row>
    <row r="168" spans="1:26" ht="21" customHeight="1" x14ac:dyDescent="0.3">
      <c r="A168" s="38"/>
      <c r="B168" s="285"/>
      <c r="C168" s="285"/>
      <c r="D168" s="288"/>
      <c r="E168" s="288"/>
      <c r="F168" s="288"/>
      <c r="G168" s="60">
        <v>8</v>
      </c>
      <c r="H168" s="61"/>
      <c r="I168" s="288"/>
      <c r="J168" s="288"/>
      <c r="K168" s="293"/>
      <c r="L168" s="282"/>
      <c r="M168" s="282"/>
      <c r="N168" s="282"/>
      <c r="O168" s="282"/>
      <c r="P168" s="38"/>
      <c r="Q168" s="38"/>
      <c r="R168" s="38"/>
      <c r="S168" s="38"/>
      <c r="T168" s="38"/>
      <c r="U168" s="38"/>
      <c r="V168" s="38"/>
      <c r="W168" s="38"/>
      <c r="X168" s="38"/>
      <c r="Y168" s="38"/>
      <c r="Z168" s="38"/>
    </row>
    <row r="169" spans="1:26" ht="37.5" customHeight="1" x14ac:dyDescent="0.3">
      <c r="A169" s="38"/>
      <c r="B169" s="283" t="str">
        <f>+LEFT(C169,3)</f>
        <v>4.6</v>
      </c>
      <c r="C169" s="283" t="s">
        <v>228</v>
      </c>
      <c r="D169" s="286" t="s">
        <v>209</v>
      </c>
      <c r="E169" s="289" t="s">
        <v>229</v>
      </c>
      <c r="F169" s="290">
        <v>2</v>
      </c>
      <c r="G169" s="62">
        <v>1</v>
      </c>
      <c r="H169" s="63" t="s">
        <v>230</v>
      </c>
      <c r="I169" s="290" t="s">
        <v>231</v>
      </c>
      <c r="J169" s="290">
        <v>1</v>
      </c>
      <c r="K169" s="291"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Deficiencia de control (diseño o ejecución)</v>
      </c>
      <c r="L169" s="294">
        <f>+IF(K169="",0,IF(K169="Deficiencia de control mayor (diseño y ejecución)",4,IF(K169="Deficiencia de control (diseño o ejecución)",20,IF(K169="Oportunidad de mejora",40,60))))</f>
        <v>20</v>
      </c>
      <c r="M169" s="294">
        <v>0.98965199999999998</v>
      </c>
      <c r="N169" s="322">
        <f>+L169+M169</f>
        <v>20.989652</v>
      </c>
      <c r="O169" s="323"/>
      <c r="P169" s="38"/>
      <c r="Q169" s="38"/>
      <c r="R169" s="38"/>
      <c r="S169" s="38"/>
      <c r="T169" s="38"/>
      <c r="U169" s="38"/>
      <c r="V169" s="38"/>
      <c r="W169" s="38"/>
      <c r="X169" s="38"/>
      <c r="Y169" s="38"/>
      <c r="Z169" s="38"/>
    </row>
    <row r="170" spans="1:26" ht="21" customHeight="1" x14ac:dyDescent="0.3">
      <c r="A170" s="38"/>
      <c r="B170" s="284"/>
      <c r="C170" s="284"/>
      <c r="D170" s="287"/>
      <c r="E170" s="287"/>
      <c r="F170" s="287"/>
      <c r="G170" s="51">
        <v>2</v>
      </c>
      <c r="H170" s="59"/>
      <c r="I170" s="287"/>
      <c r="J170" s="287"/>
      <c r="K170" s="292"/>
      <c r="L170" s="281"/>
      <c r="M170" s="281"/>
      <c r="N170" s="281"/>
      <c r="O170" s="281"/>
      <c r="P170" s="38"/>
      <c r="Q170" s="38"/>
      <c r="R170" s="38"/>
      <c r="S170" s="38"/>
      <c r="T170" s="38"/>
      <c r="U170" s="38"/>
      <c r="V170" s="38"/>
      <c r="W170" s="38"/>
      <c r="X170" s="38"/>
      <c r="Y170" s="38"/>
      <c r="Z170" s="38"/>
    </row>
    <row r="171" spans="1:26" ht="21" customHeight="1" x14ac:dyDescent="0.3">
      <c r="A171" s="38"/>
      <c r="B171" s="284"/>
      <c r="C171" s="284"/>
      <c r="D171" s="287"/>
      <c r="E171" s="287"/>
      <c r="F171" s="287"/>
      <c r="G171" s="51">
        <v>3</v>
      </c>
      <c r="H171" s="59"/>
      <c r="I171" s="287"/>
      <c r="J171" s="287"/>
      <c r="K171" s="292"/>
      <c r="L171" s="281"/>
      <c r="M171" s="281"/>
      <c r="N171" s="281"/>
      <c r="O171" s="281"/>
      <c r="P171" s="38"/>
      <c r="Q171" s="38"/>
      <c r="R171" s="38"/>
      <c r="S171" s="38"/>
      <c r="T171" s="38"/>
      <c r="U171" s="38"/>
      <c r="V171" s="38"/>
      <c r="W171" s="38"/>
      <c r="X171" s="38"/>
      <c r="Y171" s="38"/>
      <c r="Z171" s="38"/>
    </row>
    <row r="172" spans="1:26" ht="21" customHeight="1" x14ac:dyDescent="0.3">
      <c r="A172" s="38"/>
      <c r="B172" s="284"/>
      <c r="C172" s="284"/>
      <c r="D172" s="287"/>
      <c r="E172" s="287"/>
      <c r="F172" s="287"/>
      <c r="G172" s="51">
        <v>4</v>
      </c>
      <c r="H172" s="59"/>
      <c r="I172" s="287"/>
      <c r="J172" s="287"/>
      <c r="K172" s="292"/>
      <c r="L172" s="281"/>
      <c r="M172" s="281"/>
      <c r="N172" s="281"/>
      <c r="O172" s="281"/>
      <c r="P172" s="38"/>
      <c r="Q172" s="38"/>
      <c r="R172" s="38"/>
      <c r="S172" s="38"/>
      <c r="T172" s="38"/>
      <c r="U172" s="38"/>
      <c r="V172" s="38"/>
      <c r="W172" s="38"/>
      <c r="X172" s="38"/>
      <c r="Y172" s="38"/>
      <c r="Z172" s="38"/>
    </row>
    <row r="173" spans="1:26" ht="21" customHeight="1" x14ac:dyDescent="0.3">
      <c r="A173" s="38"/>
      <c r="B173" s="284"/>
      <c r="C173" s="284"/>
      <c r="D173" s="287"/>
      <c r="E173" s="287"/>
      <c r="F173" s="287"/>
      <c r="G173" s="51">
        <v>5</v>
      </c>
      <c r="H173" s="59"/>
      <c r="I173" s="287"/>
      <c r="J173" s="287"/>
      <c r="K173" s="292"/>
      <c r="L173" s="281"/>
      <c r="M173" s="281"/>
      <c r="N173" s="281"/>
      <c r="O173" s="281"/>
      <c r="P173" s="38"/>
      <c r="Q173" s="38"/>
      <c r="R173" s="38"/>
      <c r="S173" s="38"/>
      <c r="T173" s="38"/>
      <c r="U173" s="38"/>
      <c r="V173" s="38"/>
      <c r="W173" s="38"/>
      <c r="X173" s="38"/>
      <c r="Y173" s="38"/>
      <c r="Z173" s="38"/>
    </row>
    <row r="174" spans="1:26" ht="21" customHeight="1" x14ac:dyDescent="0.3">
      <c r="A174" s="38"/>
      <c r="B174" s="284"/>
      <c r="C174" s="284"/>
      <c r="D174" s="287"/>
      <c r="E174" s="287"/>
      <c r="F174" s="287"/>
      <c r="G174" s="51">
        <v>6</v>
      </c>
      <c r="H174" s="59"/>
      <c r="I174" s="287"/>
      <c r="J174" s="287"/>
      <c r="K174" s="292"/>
      <c r="L174" s="281"/>
      <c r="M174" s="281"/>
      <c r="N174" s="281"/>
      <c r="O174" s="281"/>
      <c r="P174" s="38"/>
      <c r="Q174" s="38"/>
      <c r="R174" s="38"/>
      <c r="S174" s="38"/>
      <c r="T174" s="38"/>
      <c r="U174" s="38"/>
      <c r="V174" s="38"/>
      <c r="W174" s="38"/>
      <c r="X174" s="38"/>
      <c r="Y174" s="38"/>
      <c r="Z174" s="38"/>
    </row>
    <row r="175" spans="1:26" ht="21" customHeight="1" x14ac:dyDescent="0.3">
      <c r="A175" s="38"/>
      <c r="B175" s="284"/>
      <c r="C175" s="284"/>
      <c r="D175" s="287"/>
      <c r="E175" s="287"/>
      <c r="F175" s="287"/>
      <c r="G175" s="51">
        <v>7</v>
      </c>
      <c r="H175" s="59"/>
      <c r="I175" s="287"/>
      <c r="J175" s="287"/>
      <c r="K175" s="292"/>
      <c r="L175" s="281"/>
      <c r="M175" s="281"/>
      <c r="N175" s="281"/>
      <c r="O175" s="281"/>
      <c r="P175" s="38"/>
      <c r="Q175" s="38"/>
      <c r="R175" s="38"/>
      <c r="S175" s="38"/>
      <c r="T175" s="38"/>
      <c r="U175" s="38"/>
      <c r="V175" s="38"/>
      <c r="W175" s="38"/>
      <c r="X175" s="38"/>
      <c r="Y175" s="38"/>
      <c r="Z175" s="38"/>
    </row>
    <row r="176" spans="1:26" ht="21" customHeight="1" x14ac:dyDescent="0.3">
      <c r="A176" s="38"/>
      <c r="B176" s="285"/>
      <c r="C176" s="285"/>
      <c r="D176" s="288"/>
      <c r="E176" s="288"/>
      <c r="F176" s="288"/>
      <c r="G176" s="60">
        <v>8</v>
      </c>
      <c r="H176" s="61"/>
      <c r="I176" s="288"/>
      <c r="J176" s="288"/>
      <c r="K176" s="307"/>
      <c r="L176" s="282"/>
      <c r="M176" s="282"/>
      <c r="N176" s="282"/>
      <c r="O176" s="282"/>
      <c r="P176" s="38"/>
      <c r="Q176" s="38"/>
      <c r="R176" s="38"/>
      <c r="S176" s="38"/>
      <c r="T176" s="38"/>
      <c r="U176" s="38"/>
      <c r="V176" s="38"/>
      <c r="W176" s="38"/>
      <c r="X176" s="38"/>
      <c r="Y176" s="38"/>
      <c r="Z176" s="38"/>
    </row>
    <row r="177" spans="1:26" ht="34.5" customHeight="1" x14ac:dyDescent="0.3">
      <c r="A177" s="38"/>
      <c r="B177" s="283" t="str">
        <f>+LEFT(C177,3)</f>
        <v>4.7</v>
      </c>
      <c r="C177" s="357" t="s">
        <v>232</v>
      </c>
      <c r="D177" s="286" t="s">
        <v>209</v>
      </c>
      <c r="E177" s="289" t="s">
        <v>233</v>
      </c>
      <c r="F177" s="290">
        <v>3</v>
      </c>
      <c r="G177" s="62">
        <v>1</v>
      </c>
      <c r="H177" s="63" t="s">
        <v>234</v>
      </c>
      <c r="I177" s="290" t="s">
        <v>235</v>
      </c>
      <c r="J177" s="290">
        <v>3</v>
      </c>
      <c r="K177" s="356"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294">
        <f>+IF(K177="",0,IF(K177="Deficiencia de control mayor (diseño y ejecución)",4,IF(K177="Deficiencia de control (diseño o ejecución)",20,IF(K177="Oportunidad de mejora",40,60))))</f>
        <v>60</v>
      </c>
      <c r="M177" s="294">
        <v>1.8962300000000001</v>
      </c>
      <c r="N177" s="295">
        <f>+L177+M177</f>
        <v>61.896230000000003</v>
      </c>
      <c r="O177" s="280"/>
      <c r="P177" s="38"/>
      <c r="Q177" s="38"/>
      <c r="R177" s="38"/>
      <c r="S177" s="38"/>
      <c r="T177" s="38"/>
      <c r="U177" s="38"/>
      <c r="V177" s="38"/>
      <c r="W177" s="38"/>
      <c r="X177" s="38"/>
      <c r="Y177" s="38"/>
      <c r="Z177" s="38"/>
    </row>
    <row r="178" spans="1:26" ht="23.25" customHeight="1" x14ac:dyDescent="0.3">
      <c r="A178" s="38"/>
      <c r="B178" s="284"/>
      <c r="C178" s="284"/>
      <c r="D178" s="287"/>
      <c r="E178" s="287"/>
      <c r="F178" s="287"/>
      <c r="G178" s="51">
        <v>2</v>
      </c>
      <c r="H178" s="64" t="s">
        <v>236</v>
      </c>
      <c r="I178" s="287"/>
      <c r="J178" s="287"/>
      <c r="K178" s="292"/>
      <c r="L178" s="281"/>
      <c r="M178" s="281"/>
      <c r="N178" s="281"/>
      <c r="O178" s="281"/>
      <c r="P178" s="38"/>
      <c r="Q178" s="38"/>
      <c r="R178" s="38"/>
      <c r="S178" s="38"/>
      <c r="T178" s="38"/>
      <c r="U178" s="38"/>
      <c r="V178" s="38"/>
      <c r="W178" s="38"/>
      <c r="X178" s="38"/>
      <c r="Y178" s="38"/>
      <c r="Z178" s="38"/>
    </row>
    <row r="179" spans="1:26" ht="34.5" customHeight="1" x14ac:dyDescent="0.3">
      <c r="A179" s="38"/>
      <c r="B179" s="284"/>
      <c r="C179" s="284"/>
      <c r="D179" s="287"/>
      <c r="E179" s="287"/>
      <c r="F179" s="287"/>
      <c r="G179" s="51">
        <v>3</v>
      </c>
      <c r="H179" s="64" t="s">
        <v>237</v>
      </c>
      <c r="I179" s="287"/>
      <c r="J179" s="287"/>
      <c r="K179" s="292"/>
      <c r="L179" s="281"/>
      <c r="M179" s="281"/>
      <c r="N179" s="281"/>
      <c r="O179" s="281"/>
      <c r="P179" s="38"/>
      <c r="Q179" s="38"/>
      <c r="R179" s="38"/>
      <c r="S179" s="38"/>
      <c r="T179" s="38"/>
      <c r="U179" s="38"/>
      <c r="V179" s="38"/>
      <c r="W179" s="38"/>
      <c r="X179" s="38"/>
      <c r="Y179" s="38"/>
      <c r="Z179" s="38"/>
    </row>
    <row r="180" spans="1:26" ht="21" customHeight="1" x14ac:dyDescent="0.3">
      <c r="A180" s="38"/>
      <c r="B180" s="284"/>
      <c r="C180" s="284"/>
      <c r="D180" s="287"/>
      <c r="E180" s="287"/>
      <c r="F180" s="287"/>
      <c r="G180" s="51">
        <v>4</v>
      </c>
      <c r="H180" s="59"/>
      <c r="I180" s="287"/>
      <c r="J180" s="287"/>
      <c r="K180" s="292"/>
      <c r="L180" s="281"/>
      <c r="M180" s="281"/>
      <c r="N180" s="281"/>
      <c r="O180" s="281"/>
      <c r="P180" s="38"/>
      <c r="Q180" s="38"/>
      <c r="R180" s="38"/>
      <c r="S180" s="38"/>
      <c r="T180" s="38"/>
      <c r="U180" s="38"/>
      <c r="V180" s="38"/>
      <c r="W180" s="38"/>
      <c r="X180" s="38"/>
      <c r="Y180" s="38"/>
      <c r="Z180" s="38"/>
    </row>
    <row r="181" spans="1:26" ht="21" customHeight="1" x14ac:dyDescent="0.3">
      <c r="A181" s="38"/>
      <c r="B181" s="284"/>
      <c r="C181" s="284"/>
      <c r="D181" s="287"/>
      <c r="E181" s="287"/>
      <c r="F181" s="287"/>
      <c r="G181" s="51">
        <v>5</v>
      </c>
      <c r="H181" s="59"/>
      <c r="I181" s="287"/>
      <c r="J181" s="287"/>
      <c r="K181" s="292"/>
      <c r="L181" s="281"/>
      <c r="M181" s="281"/>
      <c r="N181" s="281"/>
      <c r="O181" s="281"/>
      <c r="P181" s="38"/>
      <c r="Q181" s="38"/>
      <c r="R181" s="38"/>
      <c r="S181" s="38"/>
      <c r="T181" s="38"/>
      <c r="U181" s="38"/>
      <c r="V181" s="38"/>
      <c r="W181" s="38"/>
      <c r="X181" s="38"/>
      <c r="Y181" s="38"/>
      <c r="Z181" s="38"/>
    </row>
    <row r="182" spans="1:26" ht="21" customHeight="1" x14ac:dyDescent="0.3">
      <c r="A182" s="38"/>
      <c r="B182" s="284"/>
      <c r="C182" s="284"/>
      <c r="D182" s="287"/>
      <c r="E182" s="287"/>
      <c r="F182" s="287"/>
      <c r="G182" s="51">
        <v>6</v>
      </c>
      <c r="H182" s="59"/>
      <c r="I182" s="287"/>
      <c r="J182" s="287"/>
      <c r="K182" s="292"/>
      <c r="L182" s="281"/>
      <c r="M182" s="281"/>
      <c r="N182" s="281"/>
      <c r="O182" s="281"/>
      <c r="P182" s="38"/>
      <c r="Q182" s="38"/>
      <c r="R182" s="38"/>
      <c r="S182" s="38"/>
      <c r="T182" s="38"/>
      <c r="U182" s="38"/>
      <c r="V182" s="38"/>
      <c r="W182" s="38"/>
      <c r="X182" s="38"/>
      <c r="Y182" s="38"/>
      <c r="Z182" s="38"/>
    </row>
    <row r="183" spans="1:26" ht="21" customHeight="1" x14ac:dyDescent="0.3">
      <c r="A183" s="38"/>
      <c r="B183" s="284"/>
      <c r="C183" s="284"/>
      <c r="D183" s="287"/>
      <c r="E183" s="287"/>
      <c r="F183" s="287"/>
      <c r="G183" s="51">
        <v>7</v>
      </c>
      <c r="H183" s="59"/>
      <c r="I183" s="287"/>
      <c r="J183" s="287"/>
      <c r="K183" s="292"/>
      <c r="L183" s="281"/>
      <c r="M183" s="281"/>
      <c r="N183" s="281"/>
      <c r="O183" s="281"/>
      <c r="P183" s="38"/>
      <c r="Q183" s="38"/>
      <c r="R183" s="38"/>
      <c r="S183" s="38"/>
      <c r="T183" s="38"/>
      <c r="U183" s="38"/>
      <c r="V183" s="38"/>
      <c r="W183" s="38"/>
      <c r="X183" s="38"/>
      <c r="Y183" s="38"/>
      <c r="Z183" s="38"/>
    </row>
    <row r="184" spans="1:26" ht="21" customHeight="1" x14ac:dyDescent="0.3">
      <c r="A184" s="38"/>
      <c r="B184" s="285"/>
      <c r="C184" s="285"/>
      <c r="D184" s="288"/>
      <c r="E184" s="288"/>
      <c r="F184" s="288"/>
      <c r="G184" s="60">
        <v>8</v>
      </c>
      <c r="H184" s="61"/>
      <c r="I184" s="288"/>
      <c r="J184" s="288"/>
      <c r="K184" s="293"/>
      <c r="L184" s="282"/>
      <c r="M184" s="282"/>
      <c r="N184" s="282"/>
      <c r="O184" s="282"/>
      <c r="P184" s="38"/>
      <c r="Q184" s="38"/>
      <c r="R184" s="38"/>
      <c r="S184" s="38"/>
      <c r="T184" s="38"/>
      <c r="U184" s="38"/>
      <c r="V184" s="38"/>
      <c r="W184" s="38"/>
      <c r="X184" s="38"/>
      <c r="Y184" s="38"/>
      <c r="Z184" s="38"/>
    </row>
    <row r="185" spans="1:26" ht="34.5" customHeight="1" x14ac:dyDescent="0.3">
      <c r="A185" s="38"/>
      <c r="B185" s="303"/>
      <c r="C185" s="306" t="s">
        <v>238</v>
      </c>
      <c r="D185" s="298" t="s">
        <v>8</v>
      </c>
      <c r="E185" s="308" t="s">
        <v>239</v>
      </c>
      <c r="F185" s="309" t="s">
        <v>240</v>
      </c>
      <c r="G185" s="310" t="s">
        <v>116</v>
      </c>
      <c r="H185" s="269"/>
      <c r="I185" s="311"/>
      <c r="J185" s="309" t="s">
        <v>241</v>
      </c>
      <c r="K185" s="309" t="s">
        <v>161</v>
      </c>
      <c r="L185" s="300"/>
      <c r="M185" s="300"/>
      <c r="N185" s="301"/>
      <c r="O185" s="302"/>
      <c r="P185" s="38"/>
      <c r="Q185" s="38"/>
      <c r="R185" s="38"/>
      <c r="S185" s="38"/>
      <c r="T185" s="38"/>
      <c r="U185" s="38"/>
      <c r="V185" s="38"/>
      <c r="W185" s="38"/>
      <c r="X185" s="38"/>
      <c r="Y185" s="38"/>
      <c r="Z185" s="38"/>
    </row>
    <row r="186" spans="1:26" ht="57" customHeight="1" x14ac:dyDescent="0.3">
      <c r="A186" s="38"/>
      <c r="B186" s="304"/>
      <c r="C186" s="304"/>
      <c r="D186" s="292"/>
      <c r="E186" s="292"/>
      <c r="F186" s="292"/>
      <c r="G186" s="296" t="s">
        <v>13</v>
      </c>
      <c r="H186" s="298" t="s">
        <v>15</v>
      </c>
      <c r="I186" s="298" t="s">
        <v>17</v>
      </c>
      <c r="J186" s="292"/>
      <c r="K186" s="292"/>
      <c r="L186" s="281"/>
      <c r="M186" s="281"/>
      <c r="N186" s="281"/>
      <c r="O186" s="281"/>
      <c r="P186" s="38"/>
      <c r="Q186" s="38"/>
      <c r="R186" s="38"/>
      <c r="S186" s="38"/>
      <c r="T186" s="38"/>
      <c r="U186" s="38"/>
      <c r="V186" s="38"/>
      <c r="W186" s="38"/>
      <c r="X186" s="38"/>
      <c r="Y186" s="38"/>
      <c r="Z186" s="38"/>
    </row>
    <row r="187" spans="1:26" ht="24" customHeight="1" x14ac:dyDescent="0.3">
      <c r="A187" s="38"/>
      <c r="B187" s="305"/>
      <c r="C187" s="305"/>
      <c r="D187" s="307"/>
      <c r="E187" s="307"/>
      <c r="F187" s="297"/>
      <c r="G187" s="297"/>
      <c r="H187" s="297"/>
      <c r="I187" s="307"/>
      <c r="J187" s="297"/>
      <c r="K187" s="297"/>
      <c r="L187" s="282"/>
      <c r="M187" s="282"/>
      <c r="N187" s="282"/>
      <c r="O187" s="282"/>
      <c r="P187" s="38"/>
      <c r="Q187" s="38"/>
      <c r="R187" s="38"/>
      <c r="S187" s="38"/>
      <c r="T187" s="38"/>
      <c r="U187" s="38"/>
      <c r="V187" s="38"/>
      <c r="W187" s="38"/>
      <c r="X187" s="38"/>
      <c r="Y187" s="38"/>
      <c r="Z187" s="38"/>
    </row>
    <row r="188" spans="1:26" ht="15.75" customHeight="1" x14ac:dyDescent="0.3">
      <c r="A188" s="38"/>
      <c r="B188" s="283" t="str">
        <f>+LEFT(C188,3)</f>
        <v>5.1</v>
      </c>
      <c r="C188" s="283" t="s">
        <v>242</v>
      </c>
      <c r="D188" s="286" t="s">
        <v>243</v>
      </c>
      <c r="E188" s="289" t="s">
        <v>244</v>
      </c>
      <c r="F188" s="290">
        <v>3</v>
      </c>
      <c r="G188" s="62">
        <v>1</v>
      </c>
      <c r="H188" s="65" t="s">
        <v>245</v>
      </c>
      <c r="I188" s="289" t="s">
        <v>246</v>
      </c>
      <c r="J188" s="290">
        <v>1</v>
      </c>
      <c r="K188" s="291"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Deficiencia de control (diseño o ejecución)</v>
      </c>
      <c r="L188" s="294">
        <f>+IF(K188="",0,IF(K188="Deficiencia de control mayor (diseño y ejecución)",4,IF(K188="Deficiencia de control (diseño o ejecución)",20,IF(K188="Oportunidad de mejora",40,60))))</f>
        <v>20</v>
      </c>
      <c r="M188" s="294">
        <v>1.1896</v>
      </c>
      <c r="N188" s="295">
        <f>+L188+M188</f>
        <v>21.189599999999999</v>
      </c>
      <c r="O188" s="280"/>
      <c r="P188" s="38"/>
      <c r="Q188" s="38"/>
      <c r="R188" s="38"/>
      <c r="S188" s="38"/>
      <c r="T188" s="38"/>
      <c r="U188" s="38"/>
      <c r="V188" s="38"/>
      <c r="W188" s="38"/>
      <c r="X188" s="38"/>
      <c r="Y188" s="38"/>
      <c r="Z188" s="38"/>
    </row>
    <row r="189" spans="1:26" ht="15.75" customHeight="1" x14ac:dyDescent="0.3">
      <c r="A189" s="38"/>
      <c r="B189" s="284"/>
      <c r="C189" s="284"/>
      <c r="D189" s="287"/>
      <c r="E189" s="287"/>
      <c r="F189" s="287"/>
      <c r="G189" s="51">
        <v>2</v>
      </c>
      <c r="H189" s="59" t="s">
        <v>247</v>
      </c>
      <c r="I189" s="287"/>
      <c r="J189" s="287"/>
      <c r="K189" s="292"/>
      <c r="L189" s="281"/>
      <c r="M189" s="281"/>
      <c r="N189" s="281"/>
      <c r="O189" s="281"/>
      <c r="P189" s="38"/>
      <c r="Q189" s="38"/>
      <c r="R189" s="38"/>
      <c r="S189" s="38"/>
      <c r="T189" s="38"/>
      <c r="U189" s="38"/>
      <c r="V189" s="38"/>
      <c r="W189" s="38"/>
      <c r="X189" s="38"/>
      <c r="Y189" s="38"/>
      <c r="Z189" s="38"/>
    </row>
    <row r="190" spans="1:26" ht="15.75" customHeight="1" x14ac:dyDescent="0.3">
      <c r="A190" s="38"/>
      <c r="B190" s="284"/>
      <c r="C190" s="284"/>
      <c r="D190" s="287"/>
      <c r="E190" s="287"/>
      <c r="F190" s="287"/>
      <c r="G190" s="51">
        <v>3</v>
      </c>
      <c r="H190" s="59" t="s">
        <v>248</v>
      </c>
      <c r="I190" s="287"/>
      <c r="J190" s="287"/>
      <c r="K190" s="292"/>
      <c r="L190" s="281"/>
      <c r="M190" s="281"/>
      <c r="N190" s="281"/>
      <c r="O190" s="281"/>
      <c r="P190" s="38"/>
      <c r="Q190" s="38"/>
      <c r="R190" s="38"/>
      <c r="S190" s="38"/>
      <c r="T190" s="38"/>
      <c r="U190" s="38"/>
      <c r="V190" s="38"/>
      <c r="W190" s="38"/>
      <c r="X190" s="38"/>
      <c r="Y190" s="38"/>
      <c r="Z190" s="38"/>
    </row>
    <row r="191" spans="1:26" ht="15.75" customHeight="1" x14ac:dyDescent="0.3">
      <c r="A191" s="38"/>
      <c r="B191" s="284"/>
      <c r="C191" s="284"/>
      <c r="D191" s="287"/>
      <c r="E191" s="287"/>
      <c r="F191" s="287"/>
      <c r="G191" s="51">
        <v>4</v>
      </c>
      <c r="H191" s="59" t="s">
        <v>249</v>
      </c>
      <c r="I191" s="287"/>
      <c r="J191" s="287"/>
      <c r="K191" s="292"/>
      <c r="L191" s="281"/>
      <c r="M191" s="281"/>
      <c r="N191" s="281"/>
      <c r="O191" s="281"/>
      <c r="P191" s="38"/>
      <c r="Q191" s="38"/>
      <c r="R191" s="38"/>
      <c r="S191" s="38"/>
      <c r="T191" s="38"/>
      <c r="U191" s="38"/>
      <c r="V191" s="38"/>
      <c r="W191" s="38"/>
      <c r="X191" s="38"/>
      <c r="Y191" s="38"/>
      <c r="Z191" s="38"/>
    </row>
    <row r="192" spans="1:26" ht="15.75" customHeight="1" x14ac:dyDescent="0.3">
      <c r="A192" s="38"/>
      <c r="B192" s="284"/>
      <c r="C192" s="284"/>
      <c r="D192" s="287"/>
      <c r="E192" s="287"/>
      <c r="F192" s="287"/>
      <c r="G192" s="51">
        <v>5</v>
      </c>
      <c r="H192" s="59"/>
      <c r="I192" s="287"/>
      <c r="J192" s="287"/>
      <c r="K192" s="292"/>
      <c r="L192" s="281"/>
      <c r="M192" s="281"/>
      <c r="N192" s="281"/>
      <c r="O192" s="281"/>
      <c r="P192" s="38"/>
      <c r="Q192" s="38"/>
      <c r="R192" s="38"/>
      <c r="S192" s="38"/>
      <c r="T192" s="38"/>
      <c r="U192" s="38"/>
      <c r="V192" s="38"/>
      <c r="W192" s="38"/>
      <c r="X192" s="38"/>
      <c r="Y192" s="38"/>
      <c r="Z192" s="38"/>
    </row>
    <row r="193" spans="1:26" ht="15.75" customHeight="1" x14ac:dyDescent="0.3">
      <c r="A193" s="38"/>
      <c r="B193" s="284"/>
      <c r="C193" s="284"/>
      <c r="D193" s="287"/>
      <c r="E193" s="287"/>
      <c r="F193" s="287"/>
      <c r="G193" s="51">
        <v>6</v>
      </c>
      <c r="H193" s="59"/>
      <c r="I193" s="287"/>
      <c r="J193" s="287"/>
      <c r="K193" s="292"/>
      <c r="L193" s="281"/>
      <c r="M193" s="281"/>
      <c r="N193" s="281"/>
      <c r="O193" s="281"/>
      <c r="P193" s="38"/>
      <c r="Q193" s="38"/>
      <c r="R193" s="38"/>
      <c r="S193" s="38"/>
      <c r="T193" s="38"/>
      <c r="U193" s="38"/>
      <c r="V193" s="38"/>
      <c r="W193" s="38"/>
      <c r="X193" s="38"/>
      <c r="Y193" s="38"/>
      <c r="Z193" s="38"/>
    </row>
    <row r="194" spans="1:26" ht="15.75" customHeight="1" x14ac:dyDescent="0.3">
      <c r="A194" s="38"/>
      <c r="B194" s="284"/>
      <c r="C194" s="284"/>
      <c r="D194" s="287"/>
      <c r="E194" s="287"/>
      <c r="F194" s="287"/>
      <c r="G194" s="51">
        <v>7</v>
      </c>
      <c r="H194" s="59"/>
      <c r="I194" s="287"/>
      <c r="J194" s="287"/>
      <c r="K194" s="292"/>
      <c r="L194" s="281"/>
      <c r="M194" s="281"/>
      <c r="N194" s="281"/>
      <c r="O194" s="281"/>
      <c r="P194" s="38"/>
      <c r="Q194" s="38"/>
      <c r="R194" s="38"/>
      <c r="S194" s="38"/>
      <c r="T194" s="38"/>
      <c r="U194" s="38"/>
      <c r="V194" s="38"/>
      <c r="W194" s="38"/>
      <c r="X194" s="38"/>
      <c r="Y194" s="38"/>
      <c r="Z194" s="38"/>
    </row>
    <row r="195" spans="1:26" ht="15.75" customHeight="1" x14ac:dyDescent="0.3">
      <c r="A195" s="38"/>
      <c r="B195" s="285"/>
      <c r="C195" s="285"/>
      <c r="D195" s="288"/>
      <c r="E195" s="288"/>
      <c r="F195" s="288"/>
      <c r="G195" s="60">
        <v>8</v>
      </c>
      <c r="H195" s="61"/>
      <c r="I195" s="288"/>
      <c r="J195" s="288"/>
      <c r="K195" s="293"/>
      <c r="L195" s="282"/>
      <c r="M195" s="282"/>
      <c r="N195" s="282"/>
      <c r="O195" s="282"/>
      <c r="P195" s="38"/>
      <c r="Q195" s="38"/>
      <c r="R195" s="38"/>
      <c r="S195" s="38"/>
      <c r="T195" s="38"/>
      <c r="U195" s="38"/>
      <c r="V195" s="38"/>
      <c r="W195" s="38"/>
      <c r="X195" s="38"/>
      <c r="Y195" s="38"/>
      <c r="Z195" s="38"/>
    </row>
    <row r="196" spans="1:26" ht="15.75" customHeight="1" x14ac:dyDescent="0.3">
      <c r="A196" s="38"/>
      <c r="B196" s="283" t="str">
        <f>+LEFT(C196,3)</f>
        <v>5.2</v>
      </c>
      <c r="C196" s="283" t="s">
        <v>250</v>
      </c>
      <c r="D196" s="286" t="s">
        <v>251</v>
      </c>
      <c r="E196" s="289" t="s">
        <v>252</v>
      </c>
      <c r="F196" s="290">
        <v>3</v>
      </c>
      <c r="G196" s="62">
        <v>1</v>
      </c>
      <c r="H196" s="65" t="s">
        <v>253</v>
      </c>
      <c r="I196" s="289" t="s">
        <v>254</v>
      </c>
      <c r="J196" s="290">
        <v>3</v>
      </c>
      <c r="K196" s="291"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294">
        <f>+IF(K196="",0,IF(K196="Deficiencia de control mayor (diseño y ejecución)",4,IF(K196="Deficiencia de control (diseño o ejecución)",20,IF(K196="Oportunidad de mejora",40,60))))</f>
        <v>60</v>
      </c>
      <c r="M196" s="294">
        <v>1.28965</v>
      </c>
      <c r="N196" s="295">
        <f>+L196+M196</f>
        <v>61.289650000000002</v>
      </c>
      <c r="O196" s="280"/>
      <c r="P196" s="38"/>
      <c r="Q196" s="38"/>
      <c r="R196" s="38"/>
      <c r="S196" s="38"/>
      <c r="T196" s="38"/>
      <c r="U196" s="38"/>
      <c r="V196" s="38"/>
      <c r="W196" s="38"/>
      <c r="X196" s="38"/>
      <c r="Y196" s="38"/>
      <c r="Z196" s="38"/>
    </row>
    <row r="197" spans="1:26" ht="15.75" customHeight="1" x14ac:dyDescent="0.3">
      <c r="A197" s="38"/>
      <c r="B197" s="284"/>
      <c r="C197" s="284"/>
      <c r="D197" s="287"/>
      <c r="E197" s="287"/>
      <c r="F197" s="287"/>
      <c r="G197" s="51">
        <v>2</v>
      </c>
      <c r="H197" s="59" t="s">
        <v>255</v>
      </c>
      <c r="I197" s="287"/>
      <c r="J197" s="287"/>
      <c r="K197" s="292"/>
      <c r="L197" s="281"/>
      <c r="M197" s="281"/>
      <c r="N197" s="281"/>
      <c r="O197" s="281"/>
      <c r="P197" s="38"/>
      <c r="Q197" s="38"/>
      <c r="R197" s="38"/>
      <c r="S197" s="38"/>
      <c r="T197" s="38"/>
      <c r="U197" s="38"/>
      <c r="V197" s="38"/>
      <c r="W197" s="38"/>
      <c r="X197" s="38"/>
      <c r="Y197" s="38"/>
      <c r="Z197" s="38"/>
    </row>
    <row r="198" spans="1:26" ht="15.75" customHeight="1" x14ac:dyDescent="0.3">
      <c r="A198" s="38"/>
      <c r="B198" s="284"/>
      <c r="C198" s="284"/>
      <c r="D198" s="287"/>
      <c r="E198" s="287"/>
      <c r="F198" s="287"/>
      <c r="G198" s="51">
        <v>3</v>
      </c>
      <c r="H198" s="59" t="s">
        <v>256</v>
      </c>
      <c r="I198" s="287"/>
      <c r="J198" s="287"/>
      <c r="K198" s="292"/>
      <c r="L198" s="281"/>
      <c r="M198" s="281"/>
      <c r="N198" s="281"/>
      <c r="O198" s="281"/>
      <c r="P198" s="38"/>
      <c r="Q198" s="38"/>
      <c r="R198" s="38"/>
      <c r="S198" s="38"/>
      <c r="T198" s="38"/>
      <c r="U198" s="38"/>
      <c r="V198" s="38"/>
      <c r="W198" s="38"/>
      <c r="X198" s="38"/>
      <c r="Y198" s="38"/>
      <c r="Z198" s="38"/>
    </row>
    <row r="199" spans="1:26" ht="15.75" customHeight="1" x14ac:dyDescent="0.3">
      <c r="A199" s="38"/>
      <c r="B199" s="284"/>
      <c r="C199" s="284"/>
      <c r="D199" s="287"/>
      <c r="E199" s="287"/>
      <c r="F199" s="287"/>
      <c r="G199" s="51">
        <v>4</v>
      </c>
      <c r="H199" s="59" t="s">
        <v>257</v>
      </c>
      <c r="I199" s="287"/>
      <c r="J199" s="287"/>
      <c r="K199" s="292"/>
      <c r="L199" s="281"/>
      <c r="M199" s="281"/>
      <c r="N199" s="281"/>
      <c r="O199" s="281"/>
      <c r="P199" s="38"/>
      <c r="Q199" s="38"/>
      <c r="R199" s="38"/>
      <c r="S199" s="38"/>
      <c r="T199" s="38"/>
      <c r="U199" s="38"/>
      <c r="V199" s="38"/>
      <c r="W199" s="38"/>
      <c r="X199" s="38"/>
      <c r="Y199" s="38"/>
      <c r="Z199" s="38"/>
    </row>
    <row r="200" spans="1:26" ht="15.75" customHeight="1" x14ac:dyDescent="0.3">
      <c r="A200" s="38"/>
      <c r="B200" s="284"/>
      <c r="C200" s="284"/>
      <c r="D200" s="287"/>
      <c r="E200" s="287"/>
      <c r="F200" s="287"/>
      <c r="G200" s="51">
        <v>5</v>
      </c>
      <c r="H200" s="59" t="s">
        <v>258</v>
      </c>
      <c r="I200" s="287"/>
      <c r="J200" s="287"/>
      <c r="K200" s="292"/>
      <c r="L200" s="281"/>
      <c r="M200" s="281"/>
      <c r="N200" s="281"/>
      <c r="O200" s="281"/>
      <c r="P200" s="38"/>
      <c r="Q200" s="38"/>
      <c r="R200" s="38"/>
      <c r="S200" s="38"/>
      <c r="T200" s="38"/>
      <c r="U200" s="38"/>
      <c r="V200" s="38"/>
      <c r="W200" s="38"/>
      <c r="X200" s="38"/>
      <c r="Y200" s="38"/>
      <c r="Z200" s="38"/>
    </row>
    <row r="201" spans="1:26" ht="15.75" customHeight="1" x14ac:dyDescent="0.3">
      <c r="A201" s="38"/>
      <c r="B201" s="284"/>
      <c r="C201" s="284"/>
      <c r="D201" s="287"/>
      <c r="E201" s="287"/>
      <c r="F201" s="287"/>
      <c r="G201" s="51">
        <v>6</v>
      </c>
      <c r="H201" s="59" t="s">
        <v>259</v>
      </c>
      <c r="I201" s="287"/>
      <c r="J201" s="287"/>
      <c r="K201" s="292"/>
      <c r="L201" s="281"/>
      <c r="M201" s="281"/>
      <c r="N201" s="281"/>
      <c r="O201" s="281"/>
      <c r="P201" s="38"/>
      <c r="Q201" s="38"/>
      <c r="R201" s="38"/>
      <c r="S201" s="38"/>
      <c r="T201" s="38"/>
      <c r="U201" s="38"/>
      <c r="V201" s="38"/>
      <c r="W201" s="38"/>
      <c r="X201" s="38"/>
      <c r="Y201" s="38"/>
      <c r="Z201" s="38"/>
    </row>
    <row r="202" spans="1:26" ht="15.75" customHeight="1" x14ac:dyDescent="0.3">
      <c r="A202" s="38"/>
      <c r="B202" s="284"/>
      <c r="C202" s="284"/>
      <c r="D202" s="287"/>
      <c r="E202" s="287"/>
      <c r="F202" s="287"/>
      <c r="G202" s="51">
        <v>7</v>
      </c>
      <c r="H202" s="59"/>
      <c r="I202" s="287"/>
      <c r="J202" s="287"/>
      <c r="K202" s="292"/>
      <c r="L202" s="281"/>
      <c r="M202" s="281"/>
      <c r="N202" s="281"/>
      <c r="O202" s="281"/>
      <c r="P202" s="38"/>
      <c r="Q202" s="38"/>
      <c r="R202" s="38"/>
      <c r="S202" s="38"/>
      <c r="T202" s="38"/>
      <c r="U202" s="38"/>
      <c r="V202" s="38"/>
      <c r="W202" s="38"/>
      <c r="X202" s="38"/>
      <c r="Y202" s="38"/>
      <c r="Z202" s="38"/>
    </row>
    <row r="203" spans="1:26" ht="15.75" customHeight="1" x14ac:dyDescent="0.3">
      <c r="A203" s="38"/>
      <c r="B203" s="285"/>
      <c r="C203" s="285"/>
      <c r="D203" s="288"/>
      <c r="E203" s="288"/>
      <c r="F203" s="288"/>
      <c r="G203" s="60">
        <v>8</v>
      </c>
      <c r="H203" s="61"/>
      <c r="I203" s="288"/>
      <c r="J203" s="288"/>
      <c r="K203" s="293"/>
      <c r="L203" s="282"/>
      <c r="M203" s="282"/>
      <c r="N203" s="282"/>
      <c r="O203" s="282"/>
      <c r="P203" s="38"/>
      <c r="Q203" s="38"/>
      <c r="R203" s="38"/>
      <c r="S203" s="38"/>
      <c r="T203" s="38"/>
      <c r="U203" s="38"/>
      <c r="V203" s="38"/>
      <c r="W203" s="38"/>
      <c r="X203" s="38"/>
      <c r="Y203" s="38"/>
      <c r="Z203" s="38"/>
    </row>
    <row r="204" spans="1:26" ht="15.75" customHeight="1" x14ac:dyDescent="0.3">
      <c r="A204" s="38"/>
      <c r="B204" s="283" t="str">
        <f>+LEFT(C204,3)</f>
        <v>5.3</v>
      </c>
      <c r="C204" s="283" t="s">
        <v>260</v>
      </c>
      <c r="D204" s="286" t="s">
        <v>261</v>
      </c>
      <c r="E204" s="290" t="s">
        <v>262</v>
      </c>
      <c r="F204" s="290">
        <v>3</v>
      </c>
      <c r="G204" s="62">
        <v>1</v>
      </c>
      <c r="H204" s="65" t="s">
        <v>263</v>
      </c>
      <c r="I204" s="289" t="s">
        <v>264</v>
      </c>
      <c r="J204" s="290">
        <v>3</v>
      </c>
      <c r="K204" s="291"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294">
        <f>+IF(K204="",0,IF(K204="Deficiencia de control mayor (diseño y ejecución)",4,IF(K204="Deficiencia de control (diseño o ejecución)",20,IF(K204="Oportunidad de mejora",40,60))))</f>
        <v>60</v>
      </c>
      <c r="M204" s="294">
        <v>1.3896299999999999</v>
      </c>
      <c r="N204" s="295">
        <f>+L204+M204</f>
        <v>61.389629999999997</v>
      </c>
      <c r="O204" s="280"/>
      <c r="P204" s="38"/>
      <c r="Q204" s="38"/>
      <c r="R204" s="38"/>
      <c r="S204" s="38"/>
      <c r="T204" s="38"/>
      <c r="U204" s="38"/>
      <c r="V204" s="38"/>
      <c r="W204" s="38"/>
      <c r="X204" s="38"/>
      <c r="Y204" s="38"/>
      <c r="Z204" s="38"/>
    </row>
    <row r="205" spans="1:26" ht="15.75" customHeight="1" x14ac:dyDescent="0.3">
      <c r="A205" s="38"/>
      <c r="B205" s="284"/>
      <c r="C205" s="284"/>
      <c r="D205" s="287"/>
      <c r="E205" s="287"/>
      <c r="F205" s="287"/>
      <c r="G205" s="51">
        <v>2</v>
      </c>
      <c r="H205" s="59" t="s">
        <v>265</v>
      </c>
      <c r="I205" s="287"/>
      <c r="J205" s="287"/>
      <c r="K205" s="292"/>
      <c r="L205" s="281"/>
      <c r="M205" s="281"/>
      <c r="N205" s="281"/>
      <c r="O205" s="281"/>
      <c r="P205" s="38"/>
      <c r="Q205" s="38"/>
      <c r="R205" s="38"/>
      <c r="S205" s="38"/>
      <c r="T205" s="38"/>
      <c r="U205" s="38"/>
      <c r="V205" s="38"/>
      <c r="W205" s="38"/>
      <c r="X205" s="38"/>
      <c r="Y205" s="38"/>
      <c r="Z205" s="38"/>
    </row>
    <row r="206" spans="1:26" ht="15.75" customHeight="1" x14ac:dyDescent="0.3">
      <c r="A206" s="38"/>
      <c r="B206" s="284"/>
      <c r="C206" s="284"/>
      <c r="D206" s="287"/>
      <c r="E206" s="287"/>
      <c r="F206" s="287"/>
      <c r="G206" s="51">
        <v>3</v>
      </c>
      <c r="H206" s="64" t="s">
        <v>266</v>
      </c>
      <c r="I206" s="287"/>
      <c r="J206" s="287"/>
      <c r="K206" s="292"/>
      <c r="L206" s="281"/>
      <c r="M206" s="281"/>
      <c r="N206" s="281"/>
      <c r="O206" s="281"/>
      <c r="P206" s="38"/>
      <c r="Q206" s="38"/>
      <c r="R206" s="38"/>
      <c r="S206" s="38"/>
      <c r="T206" s="38"/>
      <c r="U206" s="38"/>
      <c r="V206" s="38"/>
      <c r="W206" s="38"/>
      <c r="X206" s="38"/>
      <c r="Y206" s="38"/>
      <c r="Z206" s="38"/>
    </row>
    <row r="207" spans="1:26" ht="15.75" customHeight="1" x14ac:dyDescent="0.3">
      <c r="A207" s="38"/>
      <c r="B207" s="284"/>
      <c r="C207" s="284"/>
      <c r="D207" s="287"/>
      <c r="E207" s="287"/>
      <c r="F207" s="287"/>
      <c r="G207" s="51">
        <v>4</v>
      </c>
      <c r="H207" s="59"/>
      <c r="I207" s="287"/>
      <c r="J207" s="287"/>
      <c r="K207" s="292"/>
      <c r="L207" s="281"/>
      <c r="M207" s="281"/>
      <c r="N207" s="281"/>
      <c r="O207" s="281"/>
      <c r="P207" s="38"/>
      <c r="Q207" s="38"/>
      <c r="R207" s="38"/>
      <c r="S207" s="38"/>
      <c r="T207" s="38"/>
      <c r="U207" s="38"/>
      <c r="V207" s="38"/>
      <c r="W207" s="38"/>
      <c r="X207" s="38"/>
      <c r="Y207" s="38"/>
      <c r="Z207" s="38"/>
    </row>
    <row r="208" spans="1:26" ht="15.75" customHeight="1" x14ac:dyDescent="0.3">
      <c r="A208" s="38"/>
      <c r="B208" s="284"/>
      <c r="C208" s="284"/>
      <c r="D208" s="287"/>
      <c r="E208" s="287"/>
      <c r="F208" s="287"/>
      <c r="G208" s="51">
        <v>5</v>
      </c>
      <c r="H208" s="59"/>
      <c r="I208" s="287"/>
      <c r="J208" s="287"/>
      <c r="K208" s="292"/>
      <c r="L208" s="281"/>
      <c r="M208" s="281"/>
      <c r="N208" s="281"/>
      <c r="O208" s="281"/>
      <c r="P208" s="38"/>
      <c r="Q208" s="38"/>
      <c r="R208" s="38"/>
      <c r="S208" s="38"/>
      <c r="T208" s="38"/>
      <c r="U208" s="38"/>
      <c r="V208" s="38"/>
      <c r="W208" s="38"/>
      <c r="X208" s="38"/>
      <c r="Y208" s="38"/>
      <c r="Z208" s="38"/>
    </row>
    <row r="209" spans="1:26" ht="15.75" customHeight="1" x14ac:dyDescent="0.3">
      <c r="A209" s="38"/>
      <c r="B209" s="284"/>
      <c r="C209" s="284"/>
      <c r="D209" s="287"/>
      <c r="E209" s="287"/>
      <c r="F209" s="287"/>
      <c r="G209" s="51">
        <v>6</v>
      </c>
      <c r="H209" s="59"/>
      <c r="I209" s="287"/>
      <c r="J209" s="287"/>
      <c r="K209" s="292"/>
      <c r="L209" s="281"/>
      <c r="M209" s="281"/>
      <c r="N209" s="281"/>
      <c r="O209" s="281"/>
      <c r="P209" s="38"/>
      <c r="Q209" s="38"/>
      <c r="R209" s="38"/>
      <c r="S209" s="38"/>
      <c r="T209" s="38"/>
      <c r="U209" s="38"/>
      <c r="V209" s="38"/>
      <c r="W209" s="38"/>
      <c r="X209" s="38"/>
      <c r="Y209" s="38"/>
      <c r="Z209" s="38"/>
    </row>
    <row r="210" spans="1:26" ht="15.75" customHeight="1" x14ac:dyDescent="0.3">
      <c r="A210" s="38"/>
      <c r="B210" s="284"/>
      <c r="C210" s="284"/>
      <c r="D210" s="287"/>
      <c r="E210" s="287"/>
      <c r="F210" s="287"/>
      <c r="G210" s="51">
        <v>7</v>
      </c>
      <c r="H210" s="59"/>
      <c r="I210" s="287"/>
      <c r="J210" s="287"/>
      <c r="K210" s="292"/>
      <c r="L210" s="281"/>
      <c r="M210" s="281"/>
      <c r="N210" s="281"/>
      <c r="O210" s="281"/>
      <c r="P210" s="38"/>
      <c r="Q210" s="38"/>
      <c r="R210" s="38"/>
      <c r="S210" s="38"/>
      <c r="T210" s="38"/>
      <c r="U210" s="38"/>
      <c r="V210" s="38"/>
      <c r="W210" s="38"/>
      <c r="X210" s="38"/>
      <c r="Y210" s="38"/>
      <c r="Z210" s="38"/>
    </row>
    <row r="211" spans="1:26" ht="15.75" customHeight="1" x14ac:dyDescent="0.3">
      <c r="A211" s="38"/>
      <c r="B211" s="285"/>
      <c r="C211" s="285"/>
      <c r="D211" s="288"/>
      <c r="E211" s="288"/>
      <c r="F211" s="288"/>
      <c r="G211" s="60">
        <v>8</v>
      </c>
      <c r="H211" s="61"/>
      <c r="I211" s="288"/>
      <c r="J211" s="288"/>
      <c r="K211" s="293"/>
      <c r="L211" s="282"/>
      <c r="M211" s="282"/>
      <c r="N211" s="282"/>
      <c r="O211" s="282"/>
      <c r="P211" s="38"/>
      <c r="Q211" s="38"/>
      <c r="R211" s="38"/>
      <c r="S211" s="38"/>
      <c r="T211" s="38"/>
      <c r="U211" s="38"/>
      <c r="V211" s="38"/>
      <c r="W211" s="38"/>
      <c r="X211" s="38"/>
      <c r="Y211" s="38"/>
      <c r="Z211" s="38"/>
    </row>
    <row r="212" spans="1:26" ht="20.25" customHeight="1" x14ac:dyDescent="0.3">
      <c r="A212" s="38"/>
      <c r="B212" s="283" t="str">
        <f>+LEFT(C212,3)</f>
        <v>5.4</v>
      </c>
      <c r="C212" s="283" t="s">
        <v>267</v>
      </c>
      <c r="D212" s="286" t="s">
        <v>268</v>
      </c>
      <c r="E212" s="289" t="s">
        <v>269</v>
      </c>
      <c r="F212" s="290">
        <v>2</v>
      </c>
      <c r="G212" s="62">
        <v>1</v>
      </c>
      <c r="H212" s="65" t="s">
        <v>270</v>
      </c>
      <c r="I212" s="289" t="s">
        <v>271</v>
      </c>
      <c r="J212" s="290">
        <v>1</v>
      </c>
      <c r="K212" s="291"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Deficiencia de control (diseño o ejecución)</v>
      </c>
      <c r="L212" s="294">
        <f>+IF(K212="",0,IF(K212="Deficiencia de control mayor (diseño y ejecución)",4,IF(K212="Deficiencia de control (diseño o ejecución)",20,IF(K212="Oportunidad de mejora",40,60))))</f>
        <v>20</v>
      </c>
      <c r="M212" s="294">
        <v>1.48963</v>
      </c>
      <c r="N212" s="295">
        <f>+L212+M212</f>
        <v>21.489629999999998</v>
      </c>
      <c r="O212" s="280"/>
      <c r="P212" s="38"/>
      <c r="Q212" s="38"/>
      <c r="R212" s="38"/>
      <c r="S212" s="38"/>
      <c r="T212" s="38"/>
      <c r="U212" s="38"/>
      <c r="V212" s="38"/>
      <c r="W212" s="38"/>
      <c r="X212" s="38"/>
      <c r="Y212" s="38"/>
      <c r="Z212" s="38"/>
    </row>
    <row r="213" spans="1:26" ht="42" customHeight="1" x14ac:dyDescent="0.3">
      <c r="A213" s="38"/>
      <c r="B213" s="284"/>
      <c r="C213" s="284"/>
      <c r="D213" s="287"/>
      <c r="E213" s="287"/>
      <c r="F213" s="287"/>
      <c r="G213" s="51">
        <v>2</v>
      </c>
      <c r="H213" s="64" t="s">
        <v>272</v>
      </c>
      <c r="I213" s="287"/>
      <c r="J213" s="287"/>
      <c r="K213" s="292"/>
      <c r="L213" s="281"/>
      <c r="M213" s="281"/>
      <c r="N213" s="281"/>
      <c r="O213" s="281"/>
      <c r="P213" s="38"/>
      <c r="Q213" s="38"/>
      <c r="R213" s="38"/>
      <c r="S213" s="38"/>
      <c r="T213" s="38"/>
      <c r="U213" s="38"/>
      <c r="V213" s="38"/>
      <c r="W213" s="38"/>
      <c r="X213" s="38"/>
      <c r="Y213" s="38"/>
      <c r="Z213" s="38"/>
    </row>
    <row r="214" spans="1:26" ht="20.25" customHeight="1" x14ac:dyDescent="0.3">
      <c r="A214" s="38"/>
      <c r="B214" s="284"/>
      <c r="C214" s="284"/>
      <c r="D214" s="287"/>
      <c r="E214" s="287"/>
      <c r="F214" s="287"/>
      <c r="G214" s="51">
        <v>3</v>
      </c>
      <c r="H214" s="59"/>
      <c r="I214" s="287"/>
      <c r="J214" s="287"/>
      <c r="K214" s="292"/>
      <c r="L214" s="281"/>
      <c r="M214" s="281"/>
      <c r="N214" s="281"/>
      <c r="O214" s="281"/>
      <c r="P214" s="38"/>
      <c r="Q214" s="38"/>
      <c r="R214" s="38"/>
      <c r="S214" s="38"/>
      <c r="T214" s="38"/>
      <c r="U214" s="38"/>
      <c r="V214" s="38"/>
      <c r="W214" s="38"/>
      <c r="X214" s="38"/>
      <c r="Y214" s="38"/>
      <c r="Z214" s="38"/>
    </row>
    <row r="215" spans="1:26" ht="20.25" customHeight="1" x14ac:dyDescent="0.3">
      <c r="A215" s="38"/>
      <c r="B215" s="284"/>
      <c r="C215" s="284"/>
      <c r="D215" s="287"/>
      <c r="E215" s="287"/>
      <c r="F215" s="287"/>
      <c r="G215" s="51">
        <v>4</v>
      </c>
      <c r="H215" s="59"/>
      <c r="I215" s="287"/>
      <c r="J215" s="287"/>
      <c r="K215" s="292"/>
      <c r="L215" s="281"/>
      <c r="M215" s="281"/>
      <c r="N215" s="281"/>
      <c r="O215" s="281"/>
      <c r="P215" s="38"/>
      <c r="Q215" s="38"/>
      <c r="R215" s="38"/>
      <c r="S215" s="38"/>
      <c r="T215" s="38"/>
      <c r="U215" s="38"/>
      <c r="V215" s="38"/>
      <c r="W215" s="38"/>
      <c r="X215" s="38"/>
      <c r="Y215" s="38"/>
      <c r="Z215" s="38"/>
    </row>
    <row r="216" spans="1:26" ht="20.25" customHeight="1" x14ac:dyDescent="0.3">
      <c r="A216" s="38"/>
      <c r="B216" s="284"/>
      <c r="C216" s="284"/>
      <c r="D216" s="287"/>
      <c r="E216" s="287"/>
      <c r="F216" s="287"/>
      <c r="G216" s="51">
        <v>5</v>
      </c>
      <c r="H216" s="59"/>
      <c r="I216" s="287"/>
      <c r="J216" s="287"/>
      <c r="K216" s="292"/>
      <c r="L216" s="281"/>
      <c r="M216" s="281"/>
      <c r="N216" s="281"/>
      <c r="O216" s="281"/>
      <c r="P216" s="38"/>
      <c r="Q216" s="38"/>
      <c r="R216" s="38"/>
      <c r="S216" s="38"/>
      <c r="T216" s="38"/>
      <c r="U216" s="38"/>
      <c r="V216" s="38"/>
      <c r="W216" s="38"/>
      <c r="X216" s="38"/>
      <c r="Y216" s="38"/>
      <c r="Z216" s="38"/>
    </row>
    <row r="217" spans="1:26" ht="20.25" customHeight="1" x14ac:dyDescent="0.3">
      <c r="A217" s="38"/>
      <c r="B217" s="284"/>
      <c r="C217" s="284"/>
      <c r="D217" s="287"/>
      <c r="E217" s="287"/>
      <c r="F217" s="287"/>
      <c r="G217" s="51">
        <v>6</v>
      </c>
      <c r="H217" s="59"/>
      <c r="I217" s="287"/>
      <c r="J217" s="287"/>
      <c r="K217" s="292"/>
      <c r="L217" s="281"/>
      <c r="M217" s="281"/>
      <c r="N217" s="281"/>
      <c r="O217" s="281"/>
      <c r="P217" s="38"/>
      <c r="Q217" s="38"/>
      <c r="R217" s="38"/>
      <c r="S217" s="38"/>
      <c r="T217" s="38"/>
      <c r="U217" s="38"/>
      <c r="V217" s="38"/>
      <c r="W217" s="38"/>
      <c r="X217" s="38"/>
      <c r="Y217" s="38"/>
      <c r="Z217" s="38"/>
    </row>
    <row r="218" spans="1:26" ht="37.5" customHeight="1" x14ac:dyDescent="0.3">
      <c r="A218" s="38"/>
      <c r="B218" s="284"/>
      <c r="C218" s="284"/>
      <c r="D218" s="287"/>
      <c r="E218" s="287"/>
      <c r="F218" s="287"/>
      <c r="G218" s="51">
        <v>7</v>
      </c>
      <c r="H218" s="59"/>
      <c r="I218" s="287"/>
      <c r="J218" s="287"/>
      <c r="K218" s="292"/>
      <c r="L218" s="281"/>
      <c r="M218" s="281"/>
      <c r="N218" s="281"/>
      <c r="O218" s="281"/>
      <c r="P218" s="38"/>
      <c r="Q218" s="38"/>
      <c r="R218" s="38"/>
      <c r="S218" s="38"/>
      <c r="T218" s="38"/>
      <c r="U218" s="38"/>
      <c r="V218" s="38"/>
      <c r="W218" s="38"/>
      <c r="X218" s="38"/>
      <c r="Y218" s="38"/>
      <c r="Z218" s="38"/>
    </row>
    <row r="219" spans="1:26" ht="23.25" customHeight="1" x14ac:dyDescent="0.3">
      <c r="A219" s="38"/>
      <c r="B219" s="285"/>
      <c r="C219" s="285"/>
      <c r="D219" s="288"/>
      <c r="E219" s="288"/>
      <c r="F219" s="288"/>
      <c r="G219" s="60">
        <v>8</v>
      </c>
      <c r="H219" s="61"/>
      <c r="I219" s="288"/>
      <c r="J219" s="288"/>
      <c r="K219" s="293"/>
      <c r="L219" s="282"/>
      <c r="M219" s="282"/>
      <c r="N219" s="282"/>
      <c r="O219" s="282"/>
      <c r="P219" s="38"/>
      <c r="Q219" s="38"/>
      <c r="R219" s="38"/>
      <c r="S219" s="38"/>
      <c r="T219" s="38"/>
      <c r="U219" s="38"/>
      <c r="V219" s="38"/>
      <c r="W219" s="38"/>
      <c r="X219" s="38"/>
      <c r="Y219" s="38"/>
      <c r="Z219" s="38"/>
    </row>
    <row r="220" spans="1:26" ht="20.25" customHeight="1" x14ac:dyDescent="0.3">
      <c r="A220" s="38"/>
      <c r="B220" s="283" t="str">
        <f>+LEFT(C220,3)</f>
        <v>5.5</v>
      </c>
      <c r="C220" s="283" t="s">
        <v>273</v>
      </c>
      <c r="D220" s="286" t="s">
        <v>274</v>
      </c>
      <c r="E220" s="289" t="s">
        <v>275</v>
      </c>
      <c r="F220" s="290">
        <v>3</v>
      </c>
      <c r="G220" s="62">
        <v>1</v>
      </c>
      <c r="H220" s="65" t="s">
        <v>276</v>
      </c>
      <c r="I220" s="289" t="s">
        <v>277</v>
      </c>
      <c r="J220" s="290">
        <v>3</v>
      </c>
      <c r="K220" s="291"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294">
        <f>+IF(K220="",0,IF(K220="Deficiencia de control mayor (diseño y ejecución)",4,IF(K220="Deficiencia de control (diseño o ejecución)",20,IF(K220="Oportunidad de mejora",40,60))))</f>
        <v>60</v>
      </c>
      <c r="M220" s="294">
        <v>1.58965</v>
      </c>
      <c r="N220" s="295">
        <f>+L220+M220</f>
        <v>61.589649999999999</v>
      </c>
      <c r="O220" s="280"/>
      <c r="P220" s="38"/>
      <c r="Q220" s="38"/>
      <c r="R220" s="38"/>
      <c r="S220" s="38"/>
      <c r="T220" s="38"/>
      <c r="U220" s="38"/>
      <c r="V220" s="38"/>
      <c r="W220" s="38"/>
      <c r="X220" s="38"/>
      <c r="Y220" s="38"/>
      <c r="Z220" s="38"/>
    </row>
    <row r="221" spans="1:26" ht="20.25" customHeight="1" x14ac:dyDescent="0.3">
      <c r="A221" s="38"/>
      <c r="B221" s="284"/>
      <c r="C221" s="284"/>
      <c r="D221" s="287"/>
      <c r="E221" s="287"/>
      <c r="F221" s="287"/>
      <c r="G221" s="51">
        <v>2</v>
      </c>
      <c r="H221" s="59" t="s">
        <v>278</v>
      </c>
      <c r="I221" s="287"/>
      <c r="J221" s="287"/>
      <c r="K221" s="292"/>
      <c r="L221" s="281"/>
      <c r="M221" s="281"/>
      <c r="N221" s="281"/>
      <c r="O221" s="281"/>
      <c r="P221" s="38"/>
      <c r="Q221" s="38"/>
      <c r="R221" s="38"/>
      <c r="S221" s="38"/>
      <c r="T221" s="38"/>
      <c r="U221" s="38"/>
      <c r="V221" s="38"/>
      <c r="W221" s="38"/>
      <c r="X221" s="38"/>
      <c r="Y221" s="38"/>
      <c r="Z221" s="38"/>
    </row>
    <row r="222" spans="1:26" ht="20.25" customHeight="1" x14ac:dyDescent="0.3">
      <c r="A222" s="38"/>
      <c r="B222" s="284"/>
      <c r="C222" s="284"/>
      <c r="D222" s="287"/>
      <c r="E222" s="287"/>
      <c r="F222" s="287"/>
      <c r="G222" s="51">
        <v>3</v>
      </c>
      <c r="H222" s="59" t="s">
        <v>279</v>
      </c>
      <c r="I222" s="287"/>
      <c r="J222" s="287"/>
      <c r="K222" s="292"/>
      <c r="L222" s="281"/>
      <c r="M222" s="281"/>
      <c r="N222" s="281"/>
      <c r="O222" s="281"/>
      <c r="P222" s="38"/>
      <c r="Q222" s="38"/>
      <c r="R222" s="38"/>
      <c r="S222" s="38"/>
      <c r="T222" s="38"/>
      <c r="U222" s="38"/>
      <c r="V222" s="38"/>
      <c r="W222" s="38"/>
      <c r="X222" s="38"/>
      <c r="Y222" s="38"/>
      <c r="Z222" s="38"/>
    </row>
    <row r="223" spans="1:26" ht="20.25" customHeight="1" x14ac:dyDescent="0.3">
      <c r="A223" s="38"/>
      <c r="B223" s="284"/>
      <c r="C223" s="284"/>
      <c r="D223" s="287"/>
      <c r="E223" s="287"/>
      <c r="F223" s="287"/>
      <c r="G223" s="51">
        <v>4</v>
      </c>
      <c r="H223" s="59" t="s">
        <v>280</v>
      </c>
      <c r="I223" s="287"/>
      <c r="J223" s="287"/>
      <c r="K223" s="292"/>
      <c r="L223" s="281"/>
      <c r="M223" s="281"/>
      <c r="N223" s="281"/>
      <c r="O223" s="281"/>
      <c r="P223" s="38"/>
      <c r="Q223" s="38"/>
      <c r="R223" s="38"/>
      <c r="S223" s="38"/>
      <c r="T223" s="38"/>
      <c r="U223" s="38"/>
      <c r="V223" s="38"/>
      <c r="W223" s="38"/>
      <c r="X223" s="38"/>
      <c r="Y223" s="38"/>
      <c r="Z223" s="38"/>
    </row>
    <row r="224" spans="1:26" ht="20.25" customHeight="1" x14ac:dyDescent="0.3">
      <c r="A224" s="38"/>
      <c r="B224" s="284"/>
      <c r="C224" s="284"/>
      <c r="D224" s="287"/>
      <c r="E224" s="287"/>
      <c r="F224" s="287"/>
      <c r="G224" s="51">
        <v>5</v>
      </c>
      <c r="H224" s="59"/>
      <c r="I224" s="287"/>
      <c r="J224" s="287"/>
      <c r="K224" s="292"/>
      <c r="L224" s="281"/>
      <c r="M224" s="281"/>
      <c r="N224" s="281"/>
      <c r="O224" s="281"/>
      <c r="P224" s="38"/>
      <c r="Q224" s="38"/>
      <c r="R224" s="38"/>
      <c r="S224" s="38"/>
      <c r="T224" s="38"/>
      <c r="U224" s="38"/>
      <c r="V224" s="38"/>
      <c r="W224" s="38"/>
      <c r="X224" s="38"/>
      <c r="Y224" s="38"/>
      <c r="Z224" s="38"/>
    </row>
    <row r="225" spans="1:26" ht="20.25" customHeight="1" x14ac:dyDescent="0.3">
      <c r="A225" s="38"/>
      <c r="B225" s="284"/>
      <c r="C225" s="284"/>
      <c r="D225" s="287"/>
      <c r="E225" s="287"/>
      <c r="F225" s="287"/>
      <c r="G225" s="51">
        <v>6</v>
      </c>
      <c r="H225" s="59"/>
      <c r="I225" s="287"/>
      <c r="J225" s="287"/>
      <c r="K225" s="292"/>
      <c r="L225" s="281"/>
      <c r="M225" s="281"/>
      <c r="N225" s="281"/>
      <c r="O225" s="281"/>
      <c r="P225" s="38"/>
      <c r="Q225" s="38"/>
      <c r="R225" s="38"/>
      <c r="S225" s="38"/>
      <c r="T225" s="38"/>
      <c r="U225" s="38"/>
      <c r="V225" s="38"/>
      <c r="W225" s="38"/>
      <c r="X225" s="38"/>
      <c r="Y225" s="38"/>
      <c r="Z225" s="38"/>
    </row>
    <row r="226" spans="1:26" ht="20.25" customHeight="1" x14ac:dyDescent="0.3">
      <c r="A226" s="38"/>
      <c r="B226" s="284"/>
      <c r="C226" s="284"/>
      <c r="D226" s="287"/>
      <c r="E226" s="287"/>
      <c r="F226" s="287"/>
      <c r="G226" s="51">
        <v>7</v>
      </c>
      <c r="H226" s="59"/>
      <c r="I226" s="287"/>
      <c r="J226" s="287"/>
      <c r="K226" s="292"/>
      <c r="L226" s="281"/>
      <c r="M226" s="281"/>
      <c r="N226" s="281"/>
      <c r="O226" s="281"/>
      <c r="P226" s="38"/>
      <c r="Q226" s="38"/>
      <c r="R226" s="38"/>
      <c r="S226" s="38"/>
      <c r="T226" s="38"/>
      <c r="U226" s="38"/>
      <c r="V226" s="38"/>
      <c r="W226" s="38"/>
      <c r="X226" s="38"/>
      <c r="Y226" s="38"/>
      <c r="Z226" s="38"/>
    </row>
    <row r="227" spans="1:26" ht="20.25" customHeight="1" x14ac:dyDescent="0.3">
      <c r="A227" s="38"/>
      <c r="B227" s="285"/>
      <c r="C227" s="285"/>
      <c r="D227" s="288"/>
      <c r="E227" s="288"/>
      <c r="F227" s="288"/>
      <c r="G227" s="60">
        <v>8</v>
      </c>
      <c r="H227" s="61"/>
      <c r="I227" s="288"/>
      <c r="J227" s="288"/>
      <c r="K227" s="293"/>
      <c r="L227" s="282"/>
      <c r="M227" s="282"/>
      <c r="N227" s="282"/>
      <c r="O227" s="282"/>
      <c r="P227" s="38"/>
      <c r="Q227" s="38"/>
      <c r="R227" s="38"/>
      <c r="S227" s="38"/>
      <c r="T227" s="38"/>
      <c r="U227" s="38"/>
      <c r="V227" s="38"/>
      <c r="W227" s="38"/>
      <c r="X227" s="38"/>
      <c r="Y227" s="38"/>
      <c r="Z227" s="38"/>
    </row>
    <row r="228" spans="1:26" ht="26.25" customHeight="1" x14ac:dyDescent="0.3">
      <c r="A228" s="38"/>
      <c r="B228" s="283" t="str">
        <f>+LEFT(C228,3)</f>
        <v>5.6</v>
      </c>
      <c r="C228" s="283" t="s">
        <v>281</v>
      </c>
      <c r="D228" s="286" t="s">
        <v>274</v>
      </c>
      <c r="E228" s="289" t="s">
        <v>282</v>
      </c>
      <c r="F228" s="290">
        <v>3</v>
      </c>
      <c r="G228" s="62">
        <v>1</v>
      </c>
      <c r="H228" s="65" t="s">
        <v>283</v>
      </c>
      <c r="I228" s="289" t="s">
        <v>284</v>
      </c>
      <c r="J228" s="290">
        <v>3</v>
      </c>
      <c r="K228" s="291"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294">
        <f>+IF(K228="",0,IF(K228="Deficiencia de control mayor (diseño y ejecución)",4,IF(K228="Deficiencia de control (diseño o ejecución)",20,IF(K228="Oportunidad de mejora",40,60))))</f>
        <v>60</v>
      </c>
      <c r="M228" s="294">
        <v>1.6896530000000001</v>
      </c>
      <c r="N228" s="295">
        <f>+L228+M228</f>
        <v>61.689653</v>
      </c>
      <c r="O228" s="280"/>
      <c r="P228" s="38"/>
      <c r="Q228" s="38"/>
      <c r="R228" s="38"/>
      <c r="S228" s="38"/>
      <c r="T228" s="38"/>
      <c r="U228" s="38"/>
      <c r="V228" s="38"/>
      <c r="W228" s="38"/>
      <c r="X228" s="38"/>
      <c r="Y228" s="38"/>
      <c r="Z228" s="38"/>
    </row>
    <row r="229" spans="1:26" ht="19.5" customHeight="1" x14ac:dyDescent="0.3">
      <c r="A229" s="38"/>
      <c r="B229" s="284"/>
      <c r="C229" s="284"/>
      <c r="D229" s="287"/>
      <c r="E229" s="287"/>
      <c r="F229" s="287"/>
      <c r="G229" s="51">
        <v>2</v>
      </c>
      <c r="H229" s="59" t="s">
        <v>285</v>
      </c>
      <c r="I229" s="287"/>
      <c r="J229" s="287"/>
      <c r="K229" s="292"/>
      <c r="L229" s="281"/>
      <c r="M229" s="281"/>
      <c r="N229" s="281"/>
      <c r="O229" s="281"/>
      <c r="P229" s="38"/>
      <c r="Q229" s="38"/>
      <c r="R229" s="38"/>
      <c r="S229" s="38"/>
      <c r="T229" s="38"/>
      <c r="U229" s="38"/>
      <c r="V229" s="38"/>
      <c r="W229" s="38"/>
      <c r="X229" s="38"/>
      <c r="Y229" s="38"/>
      <c r="Z229" s="38"/>
    </row>
    <row r="230" spans="1:26" ht="19.5" customHeight="1" x14ac:dyDescent="0.3">
      <c r="A230" s="38"/>
      <c r="B230" s="284"/>
      <c r="C230" s="284"/>
      <c r="D230" s="287"/>
      <c r="E230" s="287"/>
      <c r="F230" s="287"/>
      <c r="G230" s="51">
        <v>3</v>
      </c>
      <c r="H230" s="59" t="s">
        <v>286</v>
      </c>
      <c r="I230" s="287"/>
      <c r="J230" s="287"/>
      <c r="K230" s="292"/>
      <c r="L230" s="281"/>
      <c r="M230" s="281"/>
      <c r="N230" s="281"/>
      <c r="O230" s="281"/>
      <c r="P230" s="38"/>
      <c r="Q230" s="38"/>
      <c r="R230" s="38"/>
      <c r="S230" s="38"/>
      <c r="T230" s="38"/>
      <c r="U230" s="38"/>
      <c r="V230" s="38"/>
      <c r="W230" s="38"/>
      <c r="X230" s="38"/>
      <c r="Y230" s="38"/>
      <c r="Z230" s="38"/>
    </row>
    <row r="231" spans="1:26" ht="19.5" customHeight="1" x14ac:dyDescent="0.3">
      <c r="A231" s="38"/>
      <c r="B231" s="284"/>
      <c r="C231" s="284"/>
      <c r="D231" s="287"/>
      <c r="E231" s="287"/>
      <c r="F231" s="287"/>
      <c r="G231" s="51">
        <v>4</v>
      </c>
      <c r="H231" s="59"/>
      <c r="I231" s="287"/>
      <c r="J231" s="287"/>
      <c r="K231" s="292"/>
      <c r="L231" s="281"/>
      <c r="M231" s="281"/>
      <c r="N231" s="281"/>
      <c r="O231" s="281"/>
      <c r="P231" s="38"/>
      <c r="Q231" s="38"/>
      <c r="R231" s="38"/>
      <c r="S231" s="38"/>
      <c r="T231" s="38"/>
      <c r="U231" s="38"/>
      <c r="V231" s="38"/>
      <c r="W231" s="38"/>
      <c r="X231" s="38"/>
      <c r="Y231" s="38"/>
      <c r="Z231" s="38"/>
    </row>
    <row r="232" spans="1:26" ht="19.5" customHeight="1" x14ac:dyDescent="0.3">
      <c r="A232" s="38"/>
      <c r="B232" s="284"/>
      <c r="C232" s="284"/>
      <c r="D232" s="287"/>
      <c r="E232" s="287"/>
      <c r="F232" s="287"/>
      <c r="G232" s="51">
        <v>5</v>
      </c>
      <c r="H232" s="59"/>
      <c r="I232" s="287"/>
      <c r="J232" s="287"/>
      <c r="K232" s="292"/>
      <c r="L232" s="281"/>
      <c r="M232" s="281"/>
      <c r="N232" s="281"/>
      <c r="O232" s="281"/>
      <c r="P232" s="38"/>
      <c r="Q232" s="38"/>
      <c r="R232" s="38"/>
      <c r="S232" s="38"/>
      <c r="T232" s="38"/>
      <c r="U232" s="38"/>
      <c r="V232" s="38"/>
      <c r="W232" s="38"/>
      <c r="X232" s="38"/>
      <c r="Y232" s="38"/>
      <c r="Z232" s="38"/>
    </row>
    <row r="233" spans="1:26" ht="19.5" customHeight="1" x14ac:dyDescent="0.3">
      <c r="A233" s="38"/>
      <c r="B233" s="284"/>
      <c r="C233" s="284"/>
      <c r="D233" s="287"/>
      <c r="E233" s="287"/>
      <c r="F233" s="287"/>
      <c r="G233" s="51">
        <v>6</v>
      </c>
      <c r="H233" s="59"/>
      <c r="I233" s="287"/>
      <c r="J233" s="287"/>
      <c r="K233" s="292"/>
      <c r="L233" s="281"/>
      <c r="M233" s="281"/>
      <c r="N233" s="281"/>
      <c r="O233" s="281"/>
      <c r="P233" s="38"/>
      <c r="Q233" s="38"/>
      <c r="R233" s="38"/>
      <c r="S233" s="38"/>
      <c r="T233" s="38"/>
      <c r="U233" s="38"/>
      <c r="V233" s="38"/>
      <c r="W233" s="38"/>
      <c r="X233" s="38"/>
      <c r="Y233" s="38"/>
      <c r="Z233" s="38"/>
    </row>
    <row r="234" spans="1:26" ht="19.5" customHeight="1" x14ac:dyDescent="0.3">
      <c r="A234" s="38"/>
      <c r="B234" s="284"/>
      <c r="C234" s="284"/>
      <c r="D234" s="287"/>
      <c r="E234" s="287"/>
      <c r="F234" s="287"/>
      <c r="G234" s="51">
        <v>7</v>
      </c>
      <c r="H234" s="59"/>
      <c r="I234" s="287"/>
      <c r="J234" s="287"/>
      <c r="K234" s="292"/>
      <c r="L234" s="281"/>
      <c r="M234" s="281"/>
      <c r="N234" s="281"/>
      <c r="O234" s="281"/>
      <c r="P234" s="38"/>
      <c r="Q234" s="38"/>
      <c r="R234" s="38"/>
      <c r="S234" s="38"/>
      <c r="T234" s="38"/>
      <c r="U234" s="38"/>
      <c r="V234" s="38"/>
      <c r="W234" s="38"/>
      <c r="X234" s="38"/>
      <c r="Y234" s="38"/>
      <c r="Z234" s="38"/>
    </row>
    <row r="235" spans="1:26" ht="19.5" customHeight="1" x14ac:dyDescent="0.3">
      <c r="A235" s="38"/>
      <c r="B235" s="285"/>
      <c r="C235" s="285"/>
      <c r="D235" s="288"/>
      <c r="E235" s="288"/>
      <c r="F235" s="288"/>
      <c r="G235" s="60">
        <v>8</v>
      </c>
      <c r="H235" s="61"/>
      <c r="I235" s="288"/>
      <c r="J235" s="288"/>
      <c r="K235" s="293"/>
      <c r="L235" s="282"/>
      <c r="M235" s="282"/>
      <c r="N235" s="282"/>
      <c r="O235" s="282"/>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39"/>
      <c r="M236" s="39"/>
      <c r="N236" s="40"/>
      <c r="O236" s="41"/>
      <c r="P236" s="38"/>
      <c r="Q236" s="38"/>
      <c r="R236" s="38"/>
      <c r="S236" s="38"/>
      <c r="T236" s="38"/>
      <c r="U236" s="38"/>
      <c r="V236" s="38"/>
      <c r="W236" s="38"/>
      <c r="X236" s="38"/>
      <c r="Y236" s="38"/>
      <c r="Z236" s="38"/>
    </row>
    <row r="237" spans="1:26" ht="12" customHeight="1" x14ac:dyDescent="0.3">
      <c r="A237" s="38"/>
      <c r="B237" s="38"/>
      <c r="C237" s="38"/>
      <c r="D237" s="38"/>
      <c r="E237" s="38"/>
      <c r="F237" s="38"/>
      <c r="G237" s="38"/>
      <c r="H237" s="38"/>
      <c r="I237" s="38"/>
      <c r="J237" s="38"/>
      <c r="K237" s="38"/>
      <c r="L237" s="39"/>
      <c r="M237" s="39"/>
      <c r="N237" s="40"/>
      <c r="O237" s="41"/>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39"/>
      <c r="M238" s="39"/>
      <c r="N238" s="40"/>
      <c r="O238" s="41"/>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39"/>
      <c r="M239" s="39"/>
      <c r="N239" s="40"/>
      <c r="O239" s="41"/>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39"/>
      <c r="M240" s="39"/>
      <c r="N240" s="40"/>
      <c r="O240" s="41"/>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39"/>
      <c r="M241" s="39"/>
      <c r="N241" s="40"/>
      <c r="O241" s="41"/>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39"/>
      <c r="M242" s="39"/>
      <c r="N242" s="40"/>
      <c r="O242" s="41"/>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39"/>
      <c r="M243" s="39"/>
      <c r="N243" s="40"/>
      <c r="O243" s="41"/>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39"/>
      <c r="M244" s="39"/>
      <c r="N244" s="40"/>
      <c r="O244" s="41"/>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39"/>
      <c r="M245" s="39"/>
      <c r="N245" s="40"/>
      <c r="O245" s="41"/>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39"/>
      <c r="M246" s="39"/>
      <c r="N246" s="40"/>
      <c r="O246" s="41"/>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39"/>
      <c r="M247" s="39"/>
      <c r="N247" s="40"/>
      <c r="O247" s="41"/>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39"/>
      <c r="M248" s="39"/>
      <c r="N248" s="40"/>
      <c r="O248" s="41"/>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15.75" customHeight="1" x14ac:dyDescent="0.3">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15.75" customHeight="1" x14ac:dyDescent="0.3">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sheetData>
  <mergeCells count="381">
    <mergeCell ref="K177:K184"/>
    <mergeCell ref="L177:L184"/>
    <mergeCell ref="M177:M184"/>
    <mergeCell ref="N177:N184"/>
    <mergeCell ref="O177:O184"/>
    <mergeCell ref="B177:B184"/>
    <mergeCell ref="C177:C184"/>
    <mergeCell ref="D177:D184"/>
    <mergeCell ref="E177:E184"/>
    <mergeCell ref="F177:F184"/>
    <mergeCell ref="I177:I184"/>
    <mergeCell ref="J177:J184"/>
    <mergeCell ref="K153:K160"/>
    <mergeCell ref="L153:L160"/>
    <mergeCell ref="M153:M160"/>
    <mergeCell ref="N153:N160"/>
    <mergeCell ref="O153:O160"/>
    <mergeCell ref="B153:B160"/>
    <mergeCell ref="C153:C160"/>
    <mergeCell ref="D153:D160"/>
    <mergeCell ref="E153:E160"/>
    <mergeCell ref="F153:F160"/>
    <mergeCell ref="I153:I160"/>
    <mergeCell ref="J153:J160"/>
    <mergeCell ref="K161:K168"/>
    <mergeCell ref="L161:L168"/>
    <mergeCell ref="M161:M168"/>
    <mergeCell ref="N161:N168"/>
    <mergeCell ref="O161:O168"/>
    <mergeCell ref="B161:B168"/>
    <mergeCell ref="C161:C168"/>
    <mergeCell ref="D161:D168"/>
    <mergeCell ref="E161:E168"/>
    <mergeCell ref="F161:F168"/>
    <mergeCell ref="I161:I168"/>
    <mergeCell ref="J161:J168"/>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B212:B219"/>
    <mergeCell ref="C212:C219"/>
    <mergeCell ref="D212:D219"/>
    <mergeCell ref="E212:E219"/>
    <mergeCell ref="F212:F219"/>
    <mergeCell ref="I212:I219"/>
    <mergeCell ref="J212:J219"/>
    <mergeCell ref="K220:K227"/>
    <mergeCell ref="L220:L227"/>
    <mergeCell ref="M220:M227"/>
    <mergeCell ref="N220:N227"/>
    <mergeCell ref="O220:O227"/>
    <mergeCell ref="B220:B227"/>
    <mergeCell ref="C220:C227"/>
    <mergeCell ref="D220:D227"/>
    <mergeCell ref="E220:E227"/>
    <mergeCell ref="F220:F227"/>
    <mergeCell ref="I220:I227"/>
    <mergeCell ref="J220:J227"/>
    <mergeCell ref="K228:K235"/>
    <mergeCell ref="L228:L235"/>
    <mergeCell ref="M228:M235"/>
    <mergeCell ref="N228:N235"/>
    <mergeCell ref="O228:O235"/>
    <mergeCell ref="B228:B235"/>
    <mergeCell ref="C228:C235"/>
    <mergeCell ref="D228:D235"/>
    <mergeCell ref="E228:E235"/>
    <mergeCell ref="F228:F235"/>
    <mergeCell ref="I228:I235"/>
    <mergeCell ref="J228:J235"/>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64:K71"/>
    <mergeCell ref="L64:L71"/>
    <mergeCell ref="M64:M71"/>
    <mergeCell ref="N64:N71"/>
    <mergeCell ref="O64:O71"/>
    <mergeCell ref="B64:B71"/>
    <mergeCell ref="C64:C71"/>
    <mergeCell ref="D64:D71"/>
    <mergeCell ref="E64:E71"/>
    <mergeCell ref="F64:F71"/>
    <mergeCell ref="I64:I71"/>
    <mergeCell ref="J64:J71"/>
    <mergeCell ref="A24:A31"/>
    <mergeCell ref="C24:C31"/>
    <mergeCell ref="D24:D31"/>
    <mergeCell ref="E24:E31"/>
    <mergeCell ref="F24:F31"/>
    <mergeCell ref="B24:B31"/>
    <mergeCell ref="B32:B39"/>
    <mergeCell ref="C32:C39"/>
    <mergeCell ref="D32:D39"/>
    <mergeCell ref="E32:E39"/>
    <mergeCell ref="F32:F39"/>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K56:K63"/>
    <mergeCell ref="L56:L63"/>
    <mergeCell ref="M56:M63"/>
    <mergeCell ref="N56:N63"/>
    <mergeCell ref="O56:O63"/>
    <mergeCell ref="B56:B63"/>
    <mergeCell ref="C56:C63"/>
    <mergeCell ref="D56:D63"/>
    <mergeCell ref="E56:E63"/>
    <mergeCell ref="F56:F63"/>
    <mergeCell ref="I56:I63"/>
    <mergeCell ref="J56:J63"/>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O83:O90"/>
    <mergeCell ref="B83:B90"/>
    <mergeCell ref="C83:C90"/>
    <mergeCell ref="D83:D90"/>
    <mergeCell ref="E83:E90"/>
    <mergeCell ref="F83:F90"/>
    <mergeCell ref="I83:I90"/>
    <mergeCell ref="J83:J90"/>
    <mergeCell ref="K91:K98"/>
    <mergeCell ref="L91:L98"/>
    <mergeCell ref="M91:M98"/>
    <mergeCell ref="N91:N98"/>
    <mergeCell ref="O91:O98"/>
    <mergeCell ref="K83:K90"/>
    <mergeCell ref="L83:L90"/>
    <mergeCell ref="M83:M90"/>
    <mergeCell ref="N83:N90"/>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L99:L101"/>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I129:I136"/>
    <mergeCell ref="J129:J136"/>
    <mergeCell ref="K129:K136"/>
    <mergeCell ref="L129:L136"/>
    <mergeCell ref="M129:M136"/>
    <mergeCell ref="N129:N136"/>
    <mergeCell ref="O129:O136"/>
    <mergeCell ref="G127:G128"/>
    <mergeCell ref="H127:H128"/>
    <mergeCell ref="K126:K128"/>
    <mergeCell ref="L126:L128"/>
    <mergeCell ref="M126:M128"/>
    <mergeCell ref="N126:N128"/>
    <mergeCell ref="O126:O128"/>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K137:K144"/>
    <mergeCell ref="L137:L144"/>
    <mergeCell ref="M137:M144"/>
    <mergeCell ref="N137:N14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formula1>"1.0,2.0,3.0"</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1000"/>
  <sheetViews>
    <sheetView showGridLines="0" workbookViewId="0"/>
  </sheetViews>
  <sheetFormatPr baseColWidth="10" defaultColWidth="14.42578125" defaultRowHeight="15" customHeight="1" x14ac:dyDescent="0.2"/>
  <cols>
    <col min="1" max="1" width="2.5703125" customWidth="1"/>
    <col min="2" max="2" width="3.42578125" hidden="1" customWidth="1"/>
    <col min="3" max="4" width="42.5703125" customWidth="1"/>
    <col min="5" max="5" width="38" customWidth="1"/>
    <col min="6" max="6" width="7.42578125" customWidth="1"/>
    <col min="7" max="7" width="3.5703125" customWidth="1"/>
    <col min="8" max="8" width="37" customWidth="1"/>
    <col min="9" max="9" width="38" customWidth="1"/>
    <col min="10" max="10" width="7.42578125" customWidth="1"/>
    <col min="11" max="11" width="16.140625" customWidth="1"/>
    <col min="12" max="12" width="4.7109375" customWidth="1"/>
    <col min="13" max="13" width="7.5703125" customWidth="1"/>
    <col min="14" max="15" width="6.28515625" customWidth="1"/>
    <col min="16" max="26" width="3.140625" customWidth="1"/>
  </cols>
  <sheetData>
    <row r="1" spans="1:26" ht="22.5" customHeight="1" x14ac:dyDescent="0.3">
      <c r="A1" s="38"/>
      <c r="B1" s="38"/>
      <c r="C1" s="38"/>
      <c r="D1" s="38"/>
      <c r="E1" s="38"/>
      <c r="F1" s="38"/>
      <c r="G1" s="38"/>
      <c r="H1" s="38"/>
      <c r="I1" s="38"/>
      <c r="J1" s="38"/>
      <c r="K1" s="38"/>
      <c r="L1" s="69"/>
      <c r="M1" s="69"/>
      <c r="N1" s="70"/>
      <c r="O1" s="71"/>
      <c r="P1" s="72"/>
      <c r="Q1" s="38"/>
      <c r="R1" s="38"/>
      <c r="S1" s="38"/>
      <c r="T1" s="38"/>
      <c r="U1" s="38"/>
      <c r="V1" s="38"/>
      <c r="W1" s="38"/>
      <c r="X1" s="38"/>
      <c r="Y1" s="38"/>
      <c r="Z1" s="38"/>
    </row>
    <row r="2" spans="1:26" ht="22.5" customHeight="1" x14ac:dyDescent="0.3">
      <c r="A2" s="38"/>
      <c r="B2" s="38"/>
      <c r="C2" s="38"/>
      <c r="D2" s="38"/>
      <c r="E2" s="38"/>
      <c r="F2" s="38"/>
      <c r="G2" s="38"/>
      <c r="H2" s="38"/>
      <c r="I2" s="38"/>
      <c r="J2" s="38"/>
      <c r="K2" s="38"/>
      <c r="L2" s="69"/>
      <c r="M2" s="69"/>
      <c r="N2" s="70"/>
      <c r="O2" s="71"/>
      <c r="P2" s="72"/>
      <c r="Q2" s="38"/>
      <c r="R2" s="38"/>
      <c r="S2" s="38"/>
      <c r="T2" s="38"/>
      <c r="U2" s="38"/>
      <c r="V2" s="38"/>
      <c r="W2" s="38"/>
      <c r="X2" s="38"/>
      <c r="Y2" s="38"/>
      <c r="Z2" s="38"/>
    </row>
    <row r="3" spans="1:26" ht="22.5" customHeight="1" x14ac:dyDescent="0.3">
      <c r="A3" s="38"/>
      <c r="B3" s="38"/>
      <c r="C3" s="38"/>
      <c r="D3" s="38"/>
      <c r="E3" s="38"/>
      <c r="F3" s="38"/>
      <c r="G3" s="38"/>
      <c r="H3" s="38"/>
      <c r="I3" s="38"/>
      <c r="J3" s="38"/>
      <c r="K3" s="38"/>
      <c r="L3" s="69"/>
      <c r="M3" s="69"/>
      <c r="N3" s="70"/>
      <c r="O3" s="71"/>
      <c r="P3" s="72"/>
      <c r="Q3" s="38"/>
      <c r="R3" s="38"/>
      <c r="S3" s="38"/>
      <c r="T3" s="38"/>
      <c r="U3" s="38"/>
      <c r="V3" s="38"/>
      <c r="W3" s="38"/>
      <c r="X3" s="38"/>
      <c r="Y3" s="38"/>
      <c r="Z3" s="38"/>
    </row>
    <row r="4" spans="1:26" ht="22.5" customHeight="1" x14ac:dyDescent="0.3">
      <c r="A4" s="38"/>
      <c r="B4" s="38"/>
      <c r="C4" s="38"/>
      <c r="D4" s="38"/>
      <c r="E4" s="38"/>
      <c r="F4" s="38"/>
      <c r="G4" s="38"/>
      <c r="H4" s="38"/>
      <c r="I4" s="38"/>
      <c r="J4" s="38"/>
      <c r="K4" s="38"/>
      <c r="L4" s="69"/>
      <c r="M4" s="69"/>
      <c r="N4" s="70"/>
      <c r="O4" s="71"/>
      <c r="P4" s="72"/>
      <c r="Q4" s="38"/>
      <c r="R4" s="38"/>
      <c r="S4" s="38"/>
      <c r="T4" s="38"/>
      <c r="U4" s="38"/>
      <c r="V4" s="38"/>
      <c r="W4" s="38"/>
      <c r="X4" s="38"/>
      <c r="Y4" s="38"/>
      <c r="Z4" s="38"/>
    </row>
    <row r="5" spans="1:26" ht="9.75" customHeight="1" x14ac:dyDescent="0.3">
      <c r="A5" s="38"/>
      <c r="B5" s="38"/>
      <c r="C5" s="38"/>
      <c r="D5" s="38"/>
      <c r="E5" s="38"/>
      <c r="F5" s="38"/>
      <c r="G5" s="38"/>
      <c r="H5" s="38"/>
      <c r="I5" s="38"/>
      <c r="J5" s="38"/>
      <c r="K5" s="38"/>
      <c r="L5" s="69"/>
      <c r="M5" s="69"/>
      <c r="N5" s="70"/>
      <c r="O5" s="71"/>
      <c r="P5" s="72"/>
      <c r="Q5" s="38"/>
      <c r="R5" s="38"/>
      <c r="S5" s="38"/>
      <c r="T5" s="38"/>
      <c r="U5" s="38"/>
      <c r="V5" s="38"/>
      <c r="W5" s="38"/>
      <c r="X5" s="38"/>
      <c r="Y5" s="38"/>
      <c r="Z5" s="38"/>
    </row>
    <row r="6" spans="1:26" ht="31.5" customHeight="1" x14ac:dyDescent="0.3">
      <c r="A6" s="38"/>
      <c r="B6" s="38"/>
      <c r="C6" s="38"/>
      <c r="D6" s="38"/>
      <c r="E6" s="38"/>
      <c r="F6" s="38"/>
      <c r="G6" s="38"/>
      <c r="H6" s="38"/>
      <c r="I6" s="38"/>
      <c r="J6" s="38"/>
      <c r="K6" s="38"/>
      <c r="L6" s="69"/>
      <c r="M6" s="69"/>
      <c r="N6" s="70"/>
      <c r="O6" s="71"/>
      <c r="P6" s="72"/>
      <c r="Q6" s="38"/>
      <c r="R6" s="38"/>
      <c r="S6" s="38"/>
      <c r="T6" s="38"/>
      <c r="U6" s="38"/>
      <c r="V6" s="38"/>
      <c r="W6" s="38"/>
      <c r="X6" s="38"/>
      <c r="Y6" s="38"/>
      <c r="Z6" s="38"/>
    </row>
    <row r="7" spans="1:26" ht="30.75" customHeight="1" x14ac:dyDescent="0.3">
      <c r="A7" s="38"/>
      <c r="B7" s="38"/>
      <c r="C7" s="38"/>
      <c r="D7" s="38"/>
      <c r="E7" s="73"/>
      <c r="F7" s="73"/>
      <c r="G7" s="38"/>
      <c r="H7" s="38"/>
      <c r="I7" s="38"/>
      <c r="J7" s="38"/>
      <c r="K7" s="38"/>
      <c r="L7" s="69"/>
      <c r="M7" s="69"/>
      <c r="N7" s="70"/>
      <c r="O7" s="71"/>
      <c r="P7" s="72"/>
      <c r="Q7" s="38"/>
      <c r="R7" s="38"/>
      <c r="S7" s="38"/>
      <c r="T7" s="38"/>
      <c r="U7" s="38"/>
      <c r="V7" s="38"/>
      <c r="W7" s="38"/>
      <c r="X7" s="38"/>
      <c r="Y7" s="38"/>
      <c r="Z7" s="38"/>
    </row>
    <row r="8" spans="1:26" ht="20.25" customHeight="1" x14ac:dyDescent="0.3">
      <c r="A8" s="38"/>
      <c r="B8" s="38"/>
      <c r="C8" s="38"/>
      <c r="D8" s="38"/>
      <c r="E8" s="38"/>
      <c r="F8" s="38"/>
      <c r="G8" s="38"/>
      <c r="H8" s="38"/>
      <c r="I8" s="38"/>
      <c r="J8" s="38"/>
      <c r="K8" s="38"/>
      <c r="L8" s="69"/>
      <c r="M8" s="69"/>
      <c r="N8" s="70"/>
      <c r="O8" s="71"/>
      <c r="P8" s="72"/>
      <c r="Q8" s="38"/>
      <c r="R8" s="38"/>
      <c r="S8" s="38"/>
      <c r="T8" s="38"/>
      <c r="U8" s="38"/>
      <c r="V8" s="38"/>
      <c r="W8" s="38"/>
      <c r="X8" s="38"/>
      <c r="Y8" s="38"/>
      <c r="Z8" s="38"/>
    </row>
    <row r="9" spans="1:26" ht="9.75" customHeight="1" x14ac:dyDescent="0.3">
      <c r="A9" s="38"/>
      <c r="B9" s="38"/>
      <c r="C9" s="38"/>
      <c r="D9" s="38"/>
      <c r="E9" s="38"/>
      <c r="F9" s="38"/>
      <c r="G9" s="38"/>
      <c r="H9" s="38"/>
      <c r="I9" s="38"/>
      <c r="J9" s="38"/>
      <c r="K9" s="38"/>
      <c r="L9" s="69"/>
      <c r="M9" s="69"/>
      <c r="N9" s="70"/>
      <c r="O9" s="71"/>
      <c r="P9" s="72"/>
      <c r="Q9" s="38"/>
      <c r="R9" s="38"/>
      <c r="S9" s="38"/>
      <c r="T9" s="38"/>
      <c r="U9" s="38"/>
      <c r="V9" s="38"/>
      <c r="W9" s="38"/>
      <c r="X9" s="38"/>
      <c r="Y9" s="38"/>
      <c r="Z9" s="38"/>
    </row>
    <row r="10" spans="1:26" ht="19.5" customHeight="1" x14ac:dyDescent="0.3">
      <c r="A10" s="38"/>
      <c r="B10" s="38"/>
      <c r="C10" s="378" t="s">
        <v>287</v>
      </c>
      <c r="D10" s="353"/>
      <c r="E10" s="353"/>
      <c r="F10" s="353"/>
      <c r="G10" s="353"/>
      <c r="H10" s="353"/>
      <c r="I10" s="353"/>
      <c r="J10" s="353"/>
      <c r="K10" s="279"/>
      <c r="L10" s="69"/>
      <c r="M10" s="69"/>
      <c r="N10" s="70"/>
      <c r="O10" s="71"/>
      <c r="P10" s="72"/>
      <c r="Q10" s="38"/>
      <c r="R10" s="38"/>
      <c r="S10" s="38"/>
      <c r="T10" s="38"/>
      <c r="U10" s="38"/>
      <c r="V10" s="38"/>
      <c r="W10" s="38"/>
      <c r="X10" s="38"/>
      <c r="Y10" s="38"/>
      <c r="Z10" s="38"/>
    </row>
    <row r="11" spans="1:26" ht="71.25" customHeight="1" x14ac:dyDescent="0.3">
      <c r="A11" s="38"/>
      <c r="B11" s="38"/>
      <c r="C11" s="355" t="s">
        <v>288</v>
      </c>
      <c r="D11" s="353"/>
      <c r="E11" s="353"/>
      <c r="F11" s="353"/>
      <c r="G11" s="353"/>
      <c r="H11" s="353"/>
      <c r="I11" s="353"/>
      <c r="J11" s="353"/>
      <c r="K11" s="279"/>
      <c r="L11" s="69"/>
      <c r="M11" s="69"/>
      <c r="N11" s="70"/>
      <c r="O11" s="71"/>
      <c r="P11" s="72"/>
      <c r="Q11" s="38"/>
      <c r="R11" s="38"/>
      <c r="S11" s="38"/>
      <c r="T11" s="38"/>
      <c r="U11" s="38"/>
      <c r="V11" s="38"/>
      <c r="W11" s="38"/>
      <c r="X11" s="38"/>
      <c r="Y11" s="38"/>
      <c r="Z11" s="38"/>
    </row>
    <row r="12" spans="1:26" ht="9.75" customHeight="1" x14ac:dyDescent="0.3">
      <c r="A12" s="38"/>
      <c r="B12" s="38"/>
      <c r="C12" s="43"/>
      <c r="D12" s="43"/>
      <c r="E12" s="38"/>
      <c r="F12" s="44"/>
      <c r="G12" s="38"/>
      <c r="H12" s="38"/>
      <c r="I12" s="38"/>
      <c r="J12" s="38"/>
      <c r="K12" s="38"/>
      <c r="L12" s="69"/>
      <c r="M12" s="69"/>
      <c r="N12" s="70"/>
      <c r="O12" s="71"/>
      <c r="P12" s="72"/>
      <c r="Q12" s="38"/>
      <c r="R12" s="38"/>
      <c r="S12" s="38"/>
      <c r="T12" s="38"/>
      <c r="U12" s="38"/>
      <c r="V12" s="38"/>
      <c r="W12" s="38"/>
      <c r="X12" s="38"/>
      <c r="Y12" s="38"/>
      <c r="Z12" s="38"/>
    </row>
    <row r="13" spans="1:26" ht="36.75" customHeight="1" x14ac:dyDescent="0.3">
      <c r="A13" s="38"/>
      <c r="B13" s="379" t="s">
        <v>111</v>
      </c>
      <c r="C13" s="377" t="s">
        <v>289</v>
      </c>
      <c r="D13" s="366" t="s">
        <v>8</v>
      </c>
      <c r="E13" s="366" t="s">
        <v>290</v>
      </c>
      <c r="F13" s="370" t="s">
        <v>291</v>
      </c>
      <c r="G13" s="371" t="s">
        <v>116</v>
      </c>
      <c r="H13" s="341"/>
      <c r="I13" s="372"/>
      <c r="J13" s="370" t="s">
        <v>292</v>
      </c>
      <c r="K13" s="370" t="s">
        <v>161</v>
      </c>
      <c r="L13" s="375"/>
      <c r="M13" s="375"/>
      <c r="N13" s="376"/>
      <c r="O13" s="367"/>
      <c r="P13" s="368"/>
      <c r="Q13" s="38"/>
      <c r="R13" s="38"/>
      <c r="S13" s="38"/>
      <c r="T13" s="38"/>
      <c r="U13" s="38"/>
      <c r="V13" s="38"/>
      <c r="W13" s="38"/>
      <c r="X13" s="38"/>
      <c r="Y13" s="38"/>
      <c r="Z13" s="38"/>
    </row>
    <row r="14" spans="1:26" ht="29.25" customHeight="1" x14ac:dyDescent="0.3">
      <c r="A14" s="38"/>
      <c r="B14" s="292"/>
      <c r="C14" s="292"/>
      <c r="D14" s="292"/>
      <c r="E14" s="292"/>
      <c r="F14" s="292"/>
      <c r="G14" s="365" t="s">
        <v>13</v>
      </c>
      <c r="H14" s="366" t="s">
        <v>15</v>
      </c>
      <c r="I14" s="366" t="s">
        <v>17</v>
      </c>
      <c r="J14" s="292"/>
      <c r="K14" s="292"/>
      <c r="L14" s="242"/>
      <c r="M14" s="242"/>
      <c r="N14" s="242"/>
      <c r="O14" s="242"/>
      <c r="P14" s="242"/>
      <c r="Q14" s="38"/>
      <c r="R14" s="38"/>
      <c r="S14" s="38"/>
      <c r="T14" s="38"/>
      <c r="U14" s="38"/>
      <c r="V14" s="38"/>
      <c r="W14" s="38"/>
      <c r="X14" s="38"/>
      <c r="Y14" s="38"/>
      <c r="Z14" s="38"/>
    </row>
    <row r="15" spans="1:26" ht="99.75" customHeight="1" x14ac:dyDescent="0.3">
      <c r="A15" s="38"/>
      <c r="B15" s="297"/>
      <c r="C15" s="297"/>
      <c r="D15" s="307"/>
      <c r="E15" s="307"/>
      <c r="F15" s="297"/>
      <c r="G15" s="297"/>
      <c r="H15" s="307"/>
      <c r="I15" s="307"/>
      <c r="J15" s="297"/>
      <c r="K15" s="297"/>
      <c r="L15" s="242"/>
      <c r="M15" s="242"/>
      <c r="N15" s="242"/>
      <c r="O15" s="242"/>
      <c r="P15" s="242"/>
      <c r="Q15" s="38"/>
      <c r="R15" s="38"/>
      <c r="S15" s="38"/>
      <c r="T15" s="38"/>
      <c r="U15" s="38"/>
      <c r="V15" s="38"/>
      <c r="W15" s="38"/>
      <c r="X15" s="38"/>
      <c r="Y15" s="38"/>
      <c r="Z15" s="38"/>
    </row>
    <row r="16" spans="1:26" ht="26.25" customHeight="1" x14ac:dyDescent="0.3">
      <c r="A16" s="38"/>
      <c r="B16" s="283" t="str">
        <f>+LEFT(C16,3)</f>
        <v>6.1</v>
      </c>
      <c r="C16" s="357" t="s">
        <v>293</v>
      </c>
      <c r="D16" s="286" t="s">
        <v>294</v>
      </c>
      <c r="E16" s="324" t="s">
        <v>295</v>
      </c>
      <c r="F16" s="290">
        <v>3</v>
      </c>
      <c r="G16" s="62">
        <v>1</v>
      </c>
      <c r="H16" s="63" t="s">
        <v>296</v>
      </c>
      <c r="I16" s="289" t="s">
        <v>297</v>
      </c>
      <c r="J16" s="315">
        <v>3</v>
      </c>
      <c r="K16" s="312"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94">
        <f>+IF(K16="",75,IF(K16="Deficiencia de control mayor (diseño y ejecución)",80,IF(K16="Deficiencia de control (diseño o ejecución)",100,IF(K16="Oportunidad de mejora",120,140))))</f>
        <v>140</v>
      </c>
      <c r="M16" s="358">
        <v>1.7896000000000001</v>
      </c>
      <c r="N16" s="359">
        <f>+L16+M16</f>
        <v>141.78960000000001</v>
      </c>
      <c r="O16" s="71"/>
      <c r="P16" s="361"/>
      <c r="Q16" s="38"/>
      <c r="R16" s="38"/>
      <c r="S16" s="38"/>
      <c r="T16" s="38"/>
      <c r="U16" s="38"/>
      <c r="V16" s="38"/>
      <c r="W16" s="38"/>
      <c r="X16" s="38"/>
      <c r="Y16" s="38"/>
      <c r="Z16" s="38"/>
    </row>
    <row r="17" spans="1:26" ht="32.25" customHeight="1" x14ac:dyDescent="0.3">
      <c r="A17" s="38"/>
      <c r="B17" s="284"/>
      <c r="C17" s="284"/>
      <c r="D17" s="287"/>
      <c r="E17" s="287"/>
      <c r="F17" s="287"/>
      <c r="G17" s="51">
        <v>2</v>
      </c>
      <c r="H17" s="64" t="s">
        <v>298</v>
      </c>
      <c r="I17" s="287"/>
      <c r="J17" s="316"/>
      <c r="K17" s="313"/>
      <c r="L17" s="281"/>
      <c r="M17" s="242"/>
      <c r="N17" s="242"/>
      <c r="O17" s="71"/>
      <c r="P17" s="242"/>
      <c r="Q17" s="38"/>
      <c r="R17" s="38"/>
      <c r="S17" s="38"/>
      <c r="T17" s="38"/>
      <c r="U17" s="38"/>
      <c r="V17" s="38"/>
      <c r="W17" s="38"/>
      <c r="X17" s="38"/>
      <c r="Y17" s="38"/>
      <c r="Z17" s="38"/>
    </row>
    <row r="18" spans="1:26" ht="26.25" customHeight="1" x14ac:dyDescent="0.3">
      <c r="A18" s="38"/>
      <c r="B18" s="284"/>
      <c r="C18" s="284"/>
      <c r="D18" s="287"/>
      <c r="E18" s="287"/>
      <c r="F18" s="287"/>
      <c r="G18" s="51">
        <v>3</v>
      </c>
      <c r="H18" s="51"/>
      <c r="I18" s="287"/>
      <c r="J18" s="316"/>
      <c r="K18" s="313"/>
      <c r="L18" s="281"/>
      <c r="M18" s="242"/>
      <c r="N18" s="242"/>
      <c r="O18" s="71"/>
      <c r="P18" s="242"/>
      <c r="Q18" s="38"/>
      <c r="R18" s="38"/>
      <c r="S18" s="38"/>
      <c r="T18" s="38"/>
      <c r="U18" s="38"/>
      <c r="V18" s="38"/>
      <c r="W18" s="38"/>
      <c r="X18" s="38"/>
      <c r="Y18" s="38"/>
      <c r="Z18" s="38"/>
    </row>
    <row r="19" spans="1:26" ht="26.25" customHeight="1" x14ac:dyDescent="0.3">
      <c r="A19" s="38"/>
      <c r="B19" s="284"/>
      <c r="C19" s="284"/>
      <c r="D19" s="287"/>
      <c r="E19" s="287"/>
      <c r="F19" s="287"/>
      <c r="G19" s="51">
        <v>4</v>
      </c>
      <c r="H19" s="51"/>
      <c r="I19" s="287"/>
      <c r="J19" s="316"/>
      <c r="K19" s="313"/>
      <c r="L19" s="281"/>
      <c r="M19" s="242"/>
      <c r="N19" s="242"/>
      <c r="O19" s="71"/>
      <c r="P19" s="242"/>
      <c r="Q19" s="38"/>
      <c r="R19" s="38"/>
      <c r="S19" s="38"/>
      <c r="T19" s="38"/>
      <c r="U19" s="38"/>
      <c r="V19" s="38"/>
      <c r="W19" s="38"/>
      <c r="X19" s="38"/>
      <c r="Y19" s="38"/>
      <c r="Z19" s="38"/>
    </row>
    <row r="20" spans="1:26" ht="26.25" customHeight="1" x14ac:dyDescent="0.3">
      <c r="A20" s="38"/>
      <c r="B20" s="284"/>
      <c r="C20" s="284"/>
      <c r="D20" s="287"/>
      <c r="E20" s="287"/>
      <c r="F20" s="287"/>
      <c r="G20" s="51">
        <v>5</v>
      </c>
      <c r="H20" s="51"/>
      <c r="I20" s="287"/>
      <c r="J20" s="316"/>
      <c r="K20" s="313"/>
      <c r="L20" s="281"/>
      <c r="M20" s="242"/>
      <c r="N20" s="242"/>
      <c r="O20" s="71"/>
      <c r="P20" s="242"/>
      <c r="Q20" s="38"/>
      <c r="R20" s="38"/>
      <c r="S20" s="38"/>
      <c r="T20" s="38"/>
      <c r="U20" s="38"/>
      <c r="V20" s="38"/>
      <c r="W20" s="38"/>
      <c r="X20" s="38"/>
      <c r="Y20" s="38"/>
      <c r="Z20" s="38"/>
    </row>
    <row r="21" spans="1:26" ht="26.25" customHeight="1" x14ac:dyDescent="0.3">
      <c r="A21" s="38"/>
      <c r="B21" s="284"/>
      <c r="C21" s="284"/>
      <c r="D21" s="287"/>
      <c r="E21" s="287"/>
      <c r="F21" s="287"/>
      <c r="G21" s="51">
        <v>6</v>
      </c>
      <c r="H21" s="51"/>
      <c r="I21" s="287"/>
      <c r="J21" s="316"/>
      <c r="K21" s="313"/>
      <c r="L21" s="281"/>
      <c r="M21" s="242"/>
      <c r="N21" s="242"/>
      <c r="O21" s="71"/>
      <c r="P21" s="242"/>
      <c r="Q21" s="38"/>
      <c r="R21" s="38"/>
      <c r="S21" s="38"/>
      <c r="T21" s="38"/>
      <c r="U21" s="38"/>
      <c r="V21" s="38"/>
      <c r="W21" s="38"/>
      <c r="X21" s="38"/>
      <c r="Y21" s="38"/>
      <c r="Z21" s="38"/>
    </row>
    <row r="22" spans="1:26" ht="26.25" customHeight="1" x14ac:dyDescent="0.3">
      <c r="A22" s="38"/>
      <c r="B22" s="284"/>
      <c r="C22" s="284"/>
      <c r="D22" s="287"/>
      <c r="E22" s="287"/>
      <c r="F22" s="287"/>
      <c r="G22" s="51">
        <v>7</v>
      </c>
      <c r="H22" s="51"/>
      <c r="I22" s="287"/>
      <c r="J22" s="316"/>
      <c r="K22" s="313"/>
      <c r="L22" s="281"/>
      <c r="M22" s="242"/>
      <c r="N22" s="242"/>
      <c r="O22" s="71"/>
      <c r="P22" s="242"/>
      <c r="Q22" s="38"/>
      <c r="R22" s="38"/>
      <c r="S22" s="38"/>
      <c r="T22" s="38"/>
      <c r="U22" s="38"/>
      <c r="V22" s="38"/>
      <c r="W22" s="38"/>
      <c r="X22" s="38"/>
      <c r="Y22" s="38"/>
      <c r="Z22" s="38"/>
    </row>
    <row r="23" spans="1:26" ht="26.25" customHeight="1" x14ac:dyDescent="0.3">
      <c r="A23" s="38"/>
      <c r="B23" s="285"/>
      <c r="C23" s="285"/>
      <c r="D23" s="288"/>
      <c r="E23" s="288"/>
      <c r="F23" s="288"/>
      <c r="G23" s="60">
        <v>8</v>
      </c>
      <c r="H23" s="60"/>
      <c r="I23" s="288"/>
      <c r="J23" s="317"/>
      <c r="K23" s="314"/>
      <c r="L23" s="282"/>
      <c r="M23" s="242"/>
      <c r="N23" s="242"/>
      <c r="O23" s="71"/>
      <c r="P23" s="242"/>
      <c r="Q23" s="38"/>
      <c r="R23" s="38"/>
      <c r="S23" s="38"/>
      <c r="T23" s="38"/>
      <c r="U23" s="38"/>
      <c r="V23" s="38"/>
      <c r="W23" s="38"/>
      <c r="X23" s="38"/>
      <c r="Y23" s="38"/>
      <c r="Z23" s="38"/>
    </row>
    <row r="24" spans="1:26" ht="29.25" customHeight="1" x14ac:dyDescent="0.3">
      <c r="A24" s="38"/>
      <c r="B24" s="362" t="str">
        <f>+LEFT(C24,3)</f>
        <v>6.2</v>
      </c>
      <c r="C24" s="357" t="s">
        <v>299</v>
      </c>
      <c r="D24" s="286" t="s">
        <v>300</v>
      </c>
      <c r="E24" s="374" t="s">
        <v>301</v>
      </c>
      <c r="F24" s="290">
        <v>3</v>
      </c>
      <c r="G24" s="62">
        <v>1</v>
      </c>
      <c r="H24" s="63" t="s">
        <v>302</v>
      </c>
      <c r="I24" s="289" t="s">
        <v>303</v>
      </c>
      <c r="J24" s="290">
        <v>3</v>
      </c>
      <c r="K24" s="312"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94">
        <f>+IF(K24="",75,IF(K24="Deficiencia de control mayor (diseño y ejecución)",80,IF(K24="Deficiencia de control (diseño o ejecución)",100,IF(K24="Oportunidad de mejora",120,140))))</f>
        <v>140</v>
      </c>
      <c r="M24" s="358">
        <v>1.8895999999999999</v>
      </c>
      <c r="N24" s="359">
        <f>+L24+M24</f>
        <v>141.8896</v>
      </c>
      <c r="O24" s="360"/>
      <c r="P24" s="361"/>
      <c r="Q24" s="38"/>
      <c r="R24" s="38"/>
      <c r="S24" s="38"/>
      <c r="T24" s="38"/>
      <c r="U24" s="38"/>
      <c r="V24" s="38"/>
      <c r="W24" s="38"/>
      <c r="X24" s="38"/>
      <c r="Y24" s="38"/>
      <c r="Z24" s="38"/>
    </row>
    <row r="25" spans="1:26" ht="45.75" customHeight="1" x14ac:dyDescent="0.3">
      <c r="A25" s="38"/>
      <c r="B25" s="363"/>
      <c r="C25" s="284"/>
      <c r="D25" s="287"/>
      <c r="E25" s="287"/>
      <c r="F25" s="287"/>
      <c r="G25" s="51">
        <v>2</v>
      </c>
      <c r="H25" s="64" t="s">
        <v>304</v>
      </c>
      <c r="I25" s="287"/>
      <c r="J25" s="287"/>
      <c r="K25" s="313"/>
      <c r="L25" s="281"/>
      <c r="M25" s="242"/>
      <c r="N25" s="242"/>
      <c r="O25" s="242"/>
      <c r="P25" s="242"/>
      <c r="Q25" s="38"/>
      <c r="R25" s="38"/>
      <c r="S25" s="38"/>
      <c r="T25" s="38"/>
      <c r="U25" s="38"/>
      <c r="V25" s="38"/>
      <c r="W25" s="38"/>
      <c r="X25" s="38"/>
      <c r="Y25" s="38"/>
      <c r="Z25" s="38"/>
    </row>
    <row r="26" spans="1:26" ht="22.5" customHeight="1" x14ac:dyDescent="0.3">
      <c r="A26" s="38"/>
      <c r="B26" s="363"/>
      <c r="C26" s="284"/>
      <c r="D26" s="287"/>
      <c r="E26" s="287"/>
      <c r="F26" s="287"/>
      <c r="G26" s="51">
        <v>3</v>
      </c>
      <c r="H26" s="51"/>
      <c r="I26" s="287"/>
      <c r="J26" s="287"/>
      <c r="K26" s="313"/>
      <c r="L26" s="281"/>
      <c r="M26" s="242"/>
      <c r="N26" s="242"/>
      <c r="O26" s="242"/>
      <c r="P26" s="242"/>
      <c r="Q26" s="38"/>
      <c r="R26" s="38"/>
      <c r="S26" s="38"/>
      <c r="T26" s="38"/>
      <c r="U26" s="38"/>
      <c r="V26" s="38"/>
      <c r="W26" s="38"/>
      <c r="X26" s="38"/>
      <c r="Y26" s="38"/>
      <c r="Z26" s="38"/>
    </row>
    <row r="27" spans="1:26" ht="22.5" customHeight="1" x14ac:dyDescent="0.3">
      <c r="A27" s="38"/>
      <c r="B27" s="363"/>
      <c r="C27" s="284"/>
      <c r="D27" s="287"/>
      <c r="E27" s="287"/>
      <c r="F27" s="287"/>
      <c r="G27" s="51">
        <v>4</v>
      </c>
      <c r="H27" s="51"/>
      <c r="I27" s="287"/>
      <c r="J27" s="287"/>
      <c r="K27" s="313"/>
      <c r="L27" s="281"/>
      <c r="M27" s="242"/>
      <c r="N27" s="242"/>
      <c r="O27" s="242"/>
      <c r="P27" s="242"/>
      <c r="Q27" s="38"/>
      <c r="R27" s="38"/>
      <c r="S27" s="38"/>
      <c r="T27" s="38"/>
      <c r="U27" s="38"/>
      <c r="V27" s="38"/>
      <c r="W27" s="38"/>
      <c r="X27" s="38"/>
      <c r="Y27" s="38"/>
      <c r="Z27" s="38"/>
    </row>
    <row r="28" spans="1:26" ht="22.5" customHeight="1" x14ac:dyDescent="0.3">
      <c r="A28" s="38"/>
      <c r="B28" s="363"/>
      <c r="C28" s="284"/>
      <c r="D28" s="287"/>
      <c r="E28" s="287"/>
      <c r="F28" s="287"/>
      <c r="G28" s="51">
        <v>5</v>
      </c>
      <c r="H28" s="51"/>
      <c r="I28" s="287"/>
      <c r="J28" s="287"/>
      <c r="K28" s="313"/>
      <c r="L28" s="281"/>
      <c r="M28" s="242"/>
      <c r="N28" s="242"/>
      <c r="O28" s="242"/>
      <c r="P28" s="242"/>
      <c r="Q28" s="38"/>
      <c r="R28" s="38"/>
      <c r="S28" s="38"/>
      <c r="T28" s="38"/>
      <c r="U28" s="38"/>
      <c r="V28" s="38"/>
      <c r="W28" s="38"/>
      <c r="X28" s="38"/>
      <c r="Y28" s="38"/>
      <c r="Z28" s="38"/>
    </row>
    <row r="29" spans="1:26" ht="22.5" customHeight="1" x14ac:dyDescent="0.3">
      <c r="A29" s="38"/>
      <c r="B29" s="363"/>
      <c r="C29" s="284"/>
      <c r="D29" s="287"/>
      <c r="E29" s="287"/>
      <c r="F29" s="287"/>
      <c r="G29" s="51">
        <v>6</v>
      </c>
      <c r="H29" s="51"/>
      <c r="I29" s="287"/>
      <c r="J29" s="287"/>
      <c r="K29" s="313"/>
      <c r="L29" s="281"/>
      <c r="M29" s="242"/>
      <c r="N29" s="242"/>
      <c r="O29" s="242"/>
      <c r="P29" s="242"/>
      <c r="Q29" s="38"/>
      <c r="R29" s="38"/>
      <c r="S29" s="38"/>
      <c r="T29" s="38"/>
      <c r="U29" s="38"/>
      <c r="V29" s="38"/>
      <c r="W29" s="38"/>
      <c r="X29" s="38"/>
      <c r="Y29" s="38"/>
      <c r="Z29" s="38"/>
    </row>
    <row r="30" spans="1:26" ht="22.5" customHeight="1" x14ac:dyDescent="0.3">
      <c r="A30" s="38"/>
      <c r="B30" s="363"/>
      <c r="C30" s="284"/>
      <c r="D30" s="287"/>
      <c r="E30" s="287"/>
      <c r="F30" s="287"/>
      <c r="G30" s="51">
        <v>7</v>
      </c>
      <c r="H30" s="51"/>
      <c r="I30" s="287"/>
      <c r="J30" s="287"/>
      <c r="K30" s="313"/>
      <c r="L30" s="281"/>
      <c r="M30" s="242"/>
      <c r="N30" s="242"/>
      <c r="O30" s="242"/>
      <c r="P30" s="242"/>
      <c r="Q30" s="38"/>
      <c r="R30" s="38"/>
      <c r="S30" s="38"/>
      <c r="T30" s="38"/>
      <c r="U30" s="38"/>
      <c r="V30" s="38"/>
      <c r="W30" s="38"/>
      <c r="X30" s="38"/>
      <c r="Y30" s="38"/>
      <c r="Z30" s="38"/>
    </row>
    <row r="31" spans="1:26" ht="22.5" customHeight="1" x14ac:dyDescent="0.3">
      <c r="A31" s="38"/>
      <c r="B31" s="364"/>
      <c r="C31" s="285"/>
      <c r="D31" s="288"/>
      <c r="E31" s="288"/>
      <c r="F31" s="288"/>
      <c r="G31" s="60">
        <v>8</v>
      </c>
      <c r="H31" s="60"/>
      <c r="I31" s="288"/>
      <c r="J31" s="288"/>
      <c r="K31" s="314"/>
      <c r="L31" s="282"/>
      <c r="M31" s="242"/>
      <c r="N31" s="242"/>
      <c r="O31" s="242"/>
      <c r="P31" s="242"/>
      <c r="Q31" s="38"/>
      <c r="R31" s="38"/>
      <c r="S31" s="38"/>
      <c r="T31" s="38"/>
      <c r="U31" s="38"/>
      <c r="V31" s="38"/>
      <c r="W31" s="38"/>
      <c r="X31" s="38"/>
      <c r="Y31" s="38"/>
      <c r="Z31" s="38"/>
    </row>
    <row r="32" spans="1:26" ht="33" customHeight="1" x14ac:dyDescent="0.3">
      <c r="A32" s="38"/>
      <c r="B32" s="357" t="str">
        <f>+LEFT(C32,3)</f>
        <v>6.3</v>
      </c>
      <c r="C32" s="357" t="s">
        <v>305</v>
      </c>
      <c r="D32" s="286" t="s">
        <v>306</v>
      </c>
      <c r="E32" s="289" t="s">
        <v>307</v>
      </c>
      <c r="F32" s="290">
        <v>3</v>
      </c>
      <c r="G32" s="62">
        <v>1</v>
      </c>
      <c r="H32" s="66" t="s">
        <v>308</v>
      </c>
      <c r="I32" s="289" t="s">
        <v>309</v>
      </c>
      <c r="J32" s="290">
        <v>3</v>
      </c>
      <c r="K32" s="312"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94">
        <f>+IF(K32="",75,IF(K32="Deficiencia de control mayor (diseño y ejecución)",80,IF(K32="Deficiencia de control (diseño o ejecución)",100,IF(K32="Oportunidad de mejora",120,140))))</f>
        <v>140</v>
      </c>
      <c r="M32" s="358">
        <v>1.9754</v>
      </c>
      <c r="N32" s="359">
        <f>+L32+M32</f>
        <v>141.97540000000001</v>
      </c>
      <c r="O32" s="360"/>
      <c r="P32" s="361"/>
      <c r="Q32" s="38"/>
      <c r="R32" s="38"/>
      <c r="S32" s="38"/>
      <c r="T32" s="38"/>
      <c r="U32" s="38"/>
      <c r="V32" s="38"/>
      <c r="W32" s="38"/>
      <c r="X32" s="38"/>
      <c r="Y32" s="38"/>
      <c r="Z32" s="38"/>
    </row>
    <row r="33" spans="1:26" ht="30.75" customHeight="1" x14ac:dyDescent="0.3">
      <c r="A33" s="38"/>
      <c r="B33" s="284"/>
      <c r="C33" s="284"/>
      <c r="D33" s="287"/>
      <c r="E33" s="287"/>
      <c r="F33" s="287"/>
      <c r="G33" s="51">
        <v>2</v>
      </c>
      <c r="H33" s="67" t="s">
        <v>310</v>
      </c>
      <c r="I33" s="287"/>
      <c r="J33" s="287"/>
      <c r="K33" s="313"/>
      <c r="L33" s="281"/>
      <c r="M33" s="242"/>
      <c r="N33" s="242"/>
      <c r="O33" s="242"/>
      <c r="P33" s="242"/>
      <c r="Q33" s="38"/>
      <c r="R33" s="38"/>
      <c r="S33" s="38"/>
      <c r="T33" s="38"/>
      <c r="U33" s="38"/>
      <c r="V33" s="38"/>
      <c r="W33" s="38"/>
      <c r="X33" s="38"/>
      <c r="Y33" s="38"/>
      <c r="Z33" s="38"/>
    </row>
    <row r="34" spans="1:26" ht="36.75" customHeight="1" x14ac:dyDescent="0.3">
      <c r="A34" s="38"/>
      <c r="B34" s="284"/>
      <c r="C34" s="284"/>
      <c r="D34" s="287"/>
      <c r="E34" s="287"/>
      <c r="F34" s="287"/>
      <c r="G34" s="51">
        <v>3</v>
      </c>
      <c r="H34" s="67" t="s">
        <v>311</v>
      </c>
      <c r="I34" s="287"/>
      <c r="J34" s="287"/>
      <c r="K34" s="313"/>
      <c r="L34" s="281"/>
      <c r="M34" s="242"/>
      <c r="N34" s="242"/>
      <c r="O34" s="242"/>
      <c r="P34" s="242"/>
      <c r="Q34" s="38"/>
      <c r="R34" s="38"/>
      <c r="S34" s="38"/>
      <c r="T34" s="38"/>
      <c r="U34" s="38"/>
      <c r="V34" s="38"/>
      <c r="W34" s="38"/>
      <c r="X34" s="38"/>
      <c r="Y34" s="38"/>
      <c r="Z34" s="38"/>
    </row>
    <row r="35" spans="1:26" ht="22.5" customHeight="1" x14ac:dyDescent="0.3">
      <c r="A35" s="38"/>
      <c r="B35" s="284"/>
      <c r="C35" s="284"/>
      <c r="D35" s="287"/>
      <c r="E35" s="287"/>
      <c r="F35" s="287"/>
      <c r="G35" s="51">
        <v>4</v>
      </c>
      <c r="H35" s="51"/>
      <c r="I35" s="287"/>
      <c r="J35" s="287"/>
      <c r="K35" s="313"/>
      <c r="L35" s="281"/>
      <c r="M35" s="242"/>
      <c r="N35" s="242"/>
      <c r="O35" s="242"/>
      <c r="P35" s="242"/>
      <c r="Q35" s="38"/>
      <c r="R35" s="38"/>
      <c r="S35" s="38"/>
      <c r="T35" s="38"/>
      <c r="U35" s="38"/>
      <c r="V35" s="38"/>
      <c r="W35" s="38"/>
      <c r="X35" s="38"/>
      <c r="Y35" s="38"/>
      <c r="Z35" s="38"/>
    </row>
    <row r="36" spans="1:26" ht="22.5" customHeight="1" x14ac:dyDescent="0.3">
      <c r="A36" s="38"/>
      <c r="B36" s="284"/>
      <c r="C36" s="284"/>
      <c r="D36" s="287"/>
      <c r="E36" s="287"/>
      <c r="F36" s="287"/>
      <c r="G36" s="51">
        <v>5</v>
      </c>
      <c r="H36" s="51"/>
      <c r="I36" s="287"/>
      <c r="J36" s="287"/>
      <c r="K36" s="313"/>
      <c r="L36" s="281"/>
      <c r="M36" s="242"/>
      <c r="N36" s="242"/>
      <c r="O36" s="242"/>
      <c r="P36" s="242"/>
      <c r="Q36" s="38"/>
      <c r="R36" s="38"/>
      <c r="S36" s="38"/>
      <c r="T36" s="38"/>
      <c r="U36" s="38"/>
      <c r="V36" s="38"/>
      <c r="W36" s="38"/>
      <c r="X36" s="38"/>
      <c r="Y36" s="38"/>
      <c r="Z36" s="38"/>
    </row>
    <row r="37" spans="1:26" ht="22.5" customHeight="1" x14ac:dyDescent="0.3">
      <c r="A37" s="38"/>
      <c r="B37" s="284"/>
      <c r="C37" s="284"/>
      <c r="D37" s="287"/>
      <c r="E37" s="287"/>
      <c r="F37" s="287"/>
      <c r="G37" s="51">
        <v>6</v>
      </c>
      <c r="H37" s="51"/>
      <c r="I37" s="287"/>
      <c r="J37" s="287"/>
      <c r="K37" s="313"/>
      <c r="L37" s="281"/>
      <c r="M37" s="242"/>
      <c r="N37" s="242"/>
      <c r="O37" s="242"/>
      <c r="P37" s="242"/>
      <c r="Q37" s="38"/>
      <c r="R37" s="38"/>
      <c r="S37" s="38"/>
      <c r="T37" s="38"/>
      <c r="U37" s="38"/>
      <c r="V37" s="38"/>
      <c r="W37" s="38"/>
      <c r="X37" s="38"/>
      <c r="Y37" s="38"/>
      <c r="Z37" s="38"/>
    </row>
    <row r="38" spans="1:26" ht="22.5" customHeight="1" x14ac:dyDescent="0.3">
      <c r="A38" s="38"/>
      <c r="B38" s="284"/>
      <c r="C38" s="284"/>
      <c r="D38" s="287"/>
      <c r="E38" s="287"/>
      <c r="F38" s="287"/>
      <c r="G38" s="51">
        <v>7</v>
      </c>
      <c r="H38" s="51"/>
      <c r="I38" s="287"/>
      <c r="J38" s="287"/>
      <c r="K38" s="313"/>
      <c r="L38" s="281"/>
      <c r="M38" s="242"/>
      <c r="N38" s="242"/>
      <c r="O38" s="242"/>
      <c r="P38" s="242"/>
      <c r="Q38" s="38"/>
      <c r="R38" s="38"/>
      <c r="S38" s="38"/>
      <c r="T38" s="38"/>
      <c r="U38" s="38"/>
      <c r="V38" s="38"/>
      <c r="W38" s="38"/>
      <c r="X38" s="38"/>
      <c r="Y38" s="38"/>
      <c r="Z38" s="38"/>
    </row>
    <row r="39" spans="1:26" ht="22.5" customHeight="1" x14ac:dyDescent="0.3">
      <c r="A39" s="38"/>
      <c r="B39" s="285"/>
      <c r="C39" s="285"/>
      <c r="D39" s="288"/>
      <c r="E39" s="288"/>
      <c r="F39" s="288"/>
      <c r="G39" s="60">
        <v>8</v>
      </c>
      <c r="H39" s="60"/>
      <c r="I39" s="288"/>
      <c r="J39" s="288"/>
      <c r="K39" s="314"/>
      <c r="L39" s="282"/>
      <c r="M39" s="242"/>
      <c r="N39" s="242"/>
      <c r="O39" s="242"/>
      <c r="P39" s="242"/>
      <c r="Q39" s="38"/>
      <c r="R39" s="38"/>
      <c r="S39" s="38"/>
      <c r="T39" s="38"/>
      <c r="U39" s="38"/>
      <c r="V39" s="38"/>
      <c r="W39" s="38"/>
      <c r="X39" s="38"/>
      <c r="Y39" s="38"/>
      <c r="Z39" s="38"/>
    </row>
    <row r="40" spans="1:26" ht="22.5" customHeight="1" x14ac:dyDescent="0.3">
      <c r="A40" s="38"/>
      <c r="B40" s="377"/>
      <c r="C40" s="377" t="s">
        <v>312</v>
      </c>
      <c r="D40" s="366" t="s">
        <v>8</v>
      </c>
      <c r="E40" s="366" t="s">
        <v>313</v>
      </c>
      <c r="F40" s="370" t="s">
        <v>314</v>
      </c>
      <c r="G40" s="371" t="s">
        <v>116</v>
      </c>
      <c r="H40" s="341"/>
      <c r="I40" s="372"/>
      <c r="J40" s="370" t="s">
        <v>315</v>
      </c>
      <c r="K40" s="370" t="s">
        <v>161</v>
      </c>
      <c r="L40" s="375"/>
      <c r="M40" s="375"/>
      <c r="N40" s="376"/>
      <c r="O40" s="367"/>
      <c r="P40" s="368"/>
      <c r="Q40" s="38"/>
      <c r="R40" s="38"/>
      <c r="S40" s="38"/>
      <c r="T40" s="38"/>
      <c r="U40" s="38"/>
      <c r="V40" s="38"/>
      <c r="W40" s="38"/>
      <c r="X40" s="38"/>
      <c r="Y40" s="38"/>
      <c r="Z40" s="38"/>
    </row>
    <row r="41" spans="1:26" ht="22.5" customHeight="1" x14ac:dyDescent="0.3">
      <c r="A41" s="38"/>
      <c r="B41" s="292"/>
      <c r="C41" s="292"/>
      <c r="D41" s="292"/>
      <c r="E41" s="292"/>
      <c r="F41" s="292"/>
      <c r="G41" s="365" t="s">
        <v>13</v>
      </c>
      <c r="H41" s="366" t="s">
        <v>15</v>
      </c>
      <c r="I41" s="366" t="s">
        <v>17</v>
      </c>
      <c r="J41" s="292"/>
      <c r="K41" s="292"/>
      <c r="L41" s="242"/>
      <c r="M41" s="242"/>
      <c r="N41" s="242"/>
      <c r="O41" s="242"/>
      <c r="P41" s="242"/>
      <c r="Q41" s="38"/>
      <c r="R41" s="38"/>
      <c r="S41" s="38"/>
      <c r="T41" s="38"/>
      <c r="U41" s="38"/>
      <c r="V41" s="38"/>
      <c r="W41" s="38"/>
      <c r="X41" s="38"/>
      <c r="Y41" s="38"/>
      <c r="Z41" s="38"/>
    </row>
    <row r="42" spans="1:26" ht="91.5" customHeight="1" x14ac:dyDescent="0.3">
      <c r="A42" s="38"/>
      <c r="B42" s="297"/>
      <c r="C42" s="297"/>
      <c r="D42" s="307"/>
      <c r="E42" s="307"/>
      <c r="F42" s="297"/>
      <c r="G42" s="297"/>
      <c r="H42" s="307"/>
      <c r="I42" s="307"/>
      <c r="J42" s="297"/>
      <c r="K42" s="297"/>
      <c r="L42" s="242"/>
      <c r="M42" s="242"/>
      <c r="N42" s="242"/>
      <c r="O42" s="242"/>
      <c r="P42" s="242"/>
      <c r="Q42" s="38"/>
      <c r="R42" s="38"/>
      <c r="S42" s="38"/>
      <c r="T42" s="38"/>
      <c r="U42" s="38"/>
      <c r="V42" s="38"/>
      <c r="W42" s="38"/>
      <c r="X42" s="38"/>
      <c r="Y42" s="38"/>
      <c r="Z42" s="38"/>
    </row>
    <row r="43" spans="1:26" ht="22.5" customHeight="1" x14ac:dyDescent="0.3">
      <c r="A43" s="38"/>
      <c r="B43" s="362" t="str">
        <f>+LEFT(C43,3)</f>
        <v>7.1</v>
      </c>
      <c r="C43" s="357" t="s">
        <v>316</v>
      </c>
      <c r="D43" s="374" t="s">
        <v>294</v>
      </c>
      <c r="E43" s="289" t="s">
        <v>317</v>
      </c>
      <c r="F43" s="325">
        <v>3</v>
      </c>
      <c r="G43" s="62">
        <v>1</v>
      </c>
      <c r="H43" s="62" t="s">
        <v>318</v>
      </c>
      <c r="I43" s="289" t="s">
        <v>319</v>
      </c>
      <c r="J43" s="290">
        <v>3</v>
      </c>
      <c r="K43" s="31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94">
        <f>+IF(K43="",75,IF(K43="Deficiencia de control mayor (diseño y ejecución)",80,IF(K43="Deficiencia de control (diseño o ejecución)",100,IF(K43="Oportunidad de mejora",120,140))))</f>
        <v>140</v>
      </c>
      <c r="M43" s="358">
        <v>2.0895999999999999</v>
      </c>
      <c r="N43" s="359">
        <f>+L43+M43</f>
        <v>142.08959999999999</v>
      </c>
      <c r="O43" s="360"/>
      <c r="P43" s="361"/>
      <c r="Q43" s="38"/>
      <c r="R43" s="38"/>
      <c r="S43" s="38"/>
      <c r="T43" s="38"/>
      <c r="U43" s="38"/>
      <c r="V43" s="38"/>
      <c r="W43" s="38"/>
      <c r="X43" s="38"/>
      <c r="Y43" s="38"/>
      <c r="Z43" s="38"/>
    </row>
    <row r="44" spans="1:26" ht="22.5" customHeight="1" x14ac:dyDescent="0.3">
      <c r="A44" s="38"/>
      <c r="B44" s="363"/>
      <c r="C44" s="284"/>
      <c r="D44" s="287"/>
      <c r="E44" s="287"/>
      <c r="F44" s="287"/>
      <c r="G44" s="51">
        <v>2</v>
      </c>
      <c r="H44" s="51"/>
      <c r="I44" s="287"/>
      <c r="J44" s="287"/>
      <c r="K44" s="313"/>
      <c r="L44" s="281"/>
      <c r="M44" s="242"/>
      <c r="N44" s="242"/>
      <c r="O44" s="242"/>
      <c r="P44" s="242"/>
      <c r="Q44" s="38"/>
      <c r="R44" s="38"/>
      <c r="S44" s="38"/>
      <c r="T44" s="38"/>
      <c r="U44" s="38"/>
      <c r="V44" s="38"/>
      <c r="W44" s="38"/>
      <c r="X44" s="38"/>
      <c r="Y44" s="38"/>
      <c r="Z44" s="38"/>
    </row>
    <row r="45" spans="1:26" ht="22.5" customHeight="1" x14ac:dyDescent="0.3">
      <c r="A45" s="38"/>
      <c r="B45" s="363"/>
      <c r="C45" s="284"/>
      <c r="D45" s="287"/>
      <c r="E45" s="287"/>
      <c r="F45" s="287"/>
      <c r="G45" s="51">
        <v>3</v>
      </c>
      <c r="H45" s="51"/>
      <c r="I45" s="287"/>
      <c r="J45" s="287"/>
      <c r="K45" s="313"/>
      <c r="L45" s="281"/>
      <c r="M45" s="242"/>
      <c r="N45" s="242"/>
      <c r="O45" s="242"/>
      <c r="P45" s="242"/>
      <c r="Q45" s="38"/>
      <c r="R45" s="38"/>
      <c r="S45" s="38"/>
      <c r="T45" s="38"/>
      <c r="U45" s="38"/>
      <c r="V45" s="38"/>
      <c r="W45" s="38"/>
      <c r="X45" s="38"/>
      <c r="Y45" s="38"/>
      <c r="Z45" s="38"/>
    </row>
    <row r="46" spans="1:26" ht="22.5" customHeight="1" x14ac:dyDescent="0.3">
      <c r="A46" s="38"/>
      <c r="B46" s="363"/>
      <c r="C46" s="284"/>
      <c r="D46" s="287"/>
      <c r="E46" s="287"/>
      <c r="F46" s="287"/>
      <c r="G46" s="51">
        <v>4</v>
      </c>
      <c r="H46" s="51"/>
      <c r="I46" s="287"/>
      <c r="J46" s="287"/>
      <c r="K46" s="313"/>
      <c r="L46" s="281"/>
      <c r="M46" s="242"/>
      <c r="N46" s="242"/>
      <c r="O46" s="242"/>
      <c r="P46" s="242"/>
      <c r="Q46" s="38"/>
      <c r="R46" s="38"/>
      <c r="S46" s="38"/>
      <c r="T46" s="38"/>
      <c r="U46" s="38"/>
      <c r="V46" s="38"/>
      <c r="W46" s="38"/>
      <c r="X46" s="38"/>
      <c r="Y46" s="38"/>
      <c r="Z46" s="38"/>
    </row>
    <row r="47" spans="1:26" ht="22.5" customHeight="1" x14ac:dyDescent="0.3">
      <c r="A47" s="38"/>
      <c r="B47" s="363"/>
      <c r="C47" s="284"/>
      <c r="D47" s="287"/>
      <c r="E47" s="287"/>
      <c r="F47" s="287"/>
      <c r="G47" s="51">
        <v>5</v>
      </c>
      <c r="H47" s="51"/>
      <c r="I47" s="287"/>
      <c r="J47" s="287"/>
      <c r="K47" s="313"/>
      <c r="L47" s="281"/>
      <c r="M47" s="242"/>
      <c r="N47" s="242"/>
      <c r="O47" s="242"/>
      <c r="P47" s="242"/>
      <c r="Q47" s="38"/>
      <c r="R47" s="38"/>
      <c r="S47" s="38"/>
      <c r="T47" s="38"/>
      <c r="U47" s="38"/>
      <c r="V47" s="38"/>
      <c r="W47" s="38"/>
      <c r="X47" s="38"/>
      <c r="Y47" s="38"/>
      <c r="Z47" s="38"/>
    </row>
    <row r="48" spans="1:26" ht="22.5" customHeight="1" x14ac:dyDescent="0.3">
      <c r="A48" s="38"/>
      <c r="B48" s="363"/>
      <c r="C48" s="284"/>
      <c r="D48" s="287"/>
      <c r="E48" s="287"/>
      <c r="F48" s="287"/>
      <c r="G48" s="51">
        <v>6</v>
      </c>
      <c r="H48" s="51"/>
      <c r="I48" s="287"/>
      <c r="J48" s="287"/>
      <c r="K48" s="313"/>
      <c r="L48" s="281"/>
      <c r="M48" s="242"/>
      <c r="N48" s="242"/>
      <c r="O48" s="242"/>
      <c r="P48" s="242"/>
      <c r="Q48" s="38"/>
      <c r="R48" s="38"/>
      <c r="S48" s="38"/>
      <c r="T48" s="38"/>
      <c r="U48" s="38"/>
      <c r="V48" s="38"/>
      <c r="W48" s="38"/>
      <c r="X48" s="38"/>
      <c r="Y48" s="38"/>
      <c r="Z48" s="38"/>
    </row>
    <row r="49" spans="1:26" ht="22.5" customHeight="1" x14ac:dyDescent="0.3">
      <c r="A49" s="38"/>
      <c r="B49" s="363"/>
      <c r="C49" s="284"/>
      <c r="D49" s="287"/>
      <c r="E49" s="287"/>
      <c r="F49" s="287"/>
      <c r="G49" s="51">
        <v>7</v>
      </c>
      <c r="H49" s="51"/>
      <c r="I49" s="287"/>
      <c r="J49" s="287"/>
      <c r="K49" s="313"/>
      <c r="L49" s="281"/>
      <c r="M49" s="242"/>
      <c r="N49" s="242"/>
      <c r="O49" s="242"/>
      <c r="P49" s="242"/>
      <c r="Q49" s="38"/>
      <c r="R49" s="38"/>
      <c r="S49" s="38"/>
      <c r="T49" s="38"/>
      <c r="U49" s="38"/>
      <c r="V49" s="38"/>
      <c r="W49" s="38"/>
      <c r="X49" s="38"/>
      <c r="Y49" s="38"/>
      <c r="Z49" s="38"/>
    </row>
    <row r="50" spans="1:26" ht="22.5" customHeight="1" x14ac:dyDescent="0.3">
      <c r="A50" s="38"/>
      <c r="B50" s="364"/>
      <c r="C50" s="285"/>
      <c r="D50" s="288"/>
      <c r="E50" s="288"/>
      <c r="F50" s="288"/>
      <c r="G50" s="60">
        <v>8</v>
      </c>
      <c r="H50" s="60"/>
      <c r="I50" s="288"/>
      <c r="J50" s="288"/>
      <c r="K50" s="314"/>
      <c r="L50" s="282"/>
      <c r="M50" s="242"/>
      <c r="N50" s="242"/>
      <c r="O50" s="242"/>
      <c r="P50" s="242"/>
      <c r="Q50" s="38"/>
      <c r="R50" s="38"/>
      <c r="S50" s="38"/>
      <c r="T50" s="38"/>
      <c r="U50" s="38"/>
      <c r="V50" s="38"/>
      <c r="W50" s="38"/>
      <c r="X50" s="38"/>
      <c r="Y50" s="38"/>
      <c r="Z50" s="38"/>
    </row>
    <row r="51" spans="1:26" ht="38.25" customHeight="1" x14ac:dyDescent="0.3">
      <c r="A51" s="38"/>
      <c r="B51" s="362" t="str">
        <f>+LEFT(C51,3)</f>
        <v>7.2</v>
      </c>
      <c r="C51" s="357" t="s">
        <v>320</v>
      </c>
      <c r="D51" s="286" t="s">
        <v>321</v>
      </c>
      <c r="E51" s="289" t="s">
        <v>322</v>
      </c>
      <c r="F51" s="290">
        <v>3</v>
      </c>
      <c r="G51" s="62">
        <v>1</v>
      </c>
      <c r="H51" s="63" t="s">
        <v>323</v>
      </c>
      <c r="I51" s="289" t="s">
        <v>324</v>
      </c>
      <c r="J51" s="290">
        <v>3</v>
      </c>
      <c r="K51" s="312"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294">
        <f>+IF(K51="",75,IF(K51="Deficiencia de control mayor (diseño y ejecución)",80,IF(K51="Deficiencia de control (diseño o ejecución)",100,IF(K51="Oportunidad de mejora",120,140))))</f>
        <v>140</v>
      </c>
      <c r="M51" s="358">
        <v>2.1456</v>
      </c>
      <c r="N51" s="359">
        <f>+L51+M51</f>
        <v>142.1456</v>
      </c>
      <c r="O51" s="360"/>
      <c r="P51" s="361"/>
      <c r="Q51" s="38"/>
      <c r="R51" s="38"/>
      <c r="S51" s="38"/>
      <c r="T51" s="38"/>
      <c r="U51" s="38"/>
      <c r="V51" s="38"/>
      <c r="W51" s="38"/>
      <c r="X51" s="38"/>
      <c r="Y51" s="38"/>
      <c r="Z51" s="38"/>
    </row>
    <row r="52" spans="1:26" ht="38.25" customHeight="1" x14ac:dyDescent="0.3">
      <c r="A52" s="38"/>
      <c r="B52" s="363"/>
      <c r="C52" s="284"/>
      <c r="D52" s="287"/>
      <c r="E52" s="287"/>
      <c r="F52" s="287"/>
      <c r="G52" s="51">
        <v>2</v>
      </c>
      <c r="H52" s="64" t="s">
        <v>325</v>
      </c>
      <c r="I52" s="287"/>
      <c r="J52" s="287"/>
      <c r="K52" s="313"/>
      <c r="L52" s="281"/>
      <c r="M52" s="242"/>
      <c r="N52" s="242"/>
      <c r="O52" s="242"/>
      <c r="P52" s="242"/>
      <c r="Q52" s="38"/>
      <c r="R52" s="38"/>
      <c r="S52" s="38"/>
      <c r="T52" s="38"/>
      <c r="U52" s="38"/>
      <c r="V52" s="38"/>
      <c r="W52" s="38"/>
      <c r="X52" s="38"/>
      <c r="Y52" s="38"/>
      <c r="Z52" s="38"/>
    </row>
    <row r="53" spans="1:26" ht="38.25" customHeight="1" x14ac:dyDescent="0.3">
      <c r="A53" s="38"/>
      <c r="B53" s="363"/>
      <c r="C53" s="284"/>
      <c r="D53" s="287"/>
      <c r="E53" s="287"/>
      <c r="F53" s="287"/>
      <c r="G53" s="51">
        <v>3</v>
      </c>
      <c r="H53" s="64" t="s">
        <v>326</v>
      </c>
      <c r="I53" s="287"/>
      <c r="J53" s="287"/>
      <c r="K53" s="313"/>
      <c r="L53" s="281"/>
      <c r="M53" s="242"/>
      <c r="N53" s="242"/>
      <c r="O53" s="242"/>
      <c r="P53" s="242"/>
      <c r="Q53" s="38"/>
      <c r="R53" s="38"/>
      <c r="S53" s="38"/>
      <c r="T53" s="38"/>
      <c r="U53" s="38"/>
      <c r="V53" s="38"/>
      <c r="W53" s="38"/>
      <c r="X53" s="38"/>
      <c r="Y53" s="38"/>
      <c r="Z53" s="38"/>
    </row>
    <row r="54" spans="1:26" ht="38.25" customHeight="1" x14ac:dyDescent="0.3">
      <c r="A54" s="38"/>
      <c r="B54" s="363"/>
      <c r="C54" s="284"/>
      <c r="D54" s="287"/>
      <c r="E54" s="287"/>
      <c r="F54" s="287"/>
      <c r="G54" s="51">
        <v>4</v>
      </c>
      <c r="H54" s="51"/>
      <c r="I54" s="287"/>
      <c r="J54" s="287"/>
      <c r="K54" s="313"/>
      <c r="L54" s="281"/>
      <c r="M54" s="242"/>
      <c r="N54" s="242"/>
      <c r="O54" s="242"/>
      <c r="P54" s="242"/>
      <c r="Q54" s="38"/>
      <c r="R54" s="38"/>
      <c r="S54" s="38"/>
      <c r="T54" s="38"/>
      <c r="U54" s="38"/>
      <c r="V54" s="38"/>
      <c r="W54" s="38"/>
      <c r="X54" s="38"/>
      <c r="Y54" s="38"/>
      <c r="Z54" s="38"/>
    </row>
    <row r="55" spans="1:26" ht="38.25" customHeight="1" x14ac:dyDescent="0.3">
      <c r="A55" s="38"/>
      <c r="B55" s="363"/>
      <c r="C55" s="284"/>
      <c r="D55" s="287"/>
      <c r="E55" s="287"/>
      <c r="F55" s="287"/>
      <c r="G55" s="51">
        <v>5</v>
      </c>
      <c r="H55" s="51"/>
      <c r="I55" s="287"/>
      <c r="J55" s="287"/>
      <c r="K55" s="313"/>
      <c r="L55" s="281"/>
      <c r="M55" s="242"/>
      <c r="N55" s="242"/>
      <c r="O55" s="242"/>
      <c r="P55" s="242"/>
      <c r="Q55" s="38"/>
      <c r="R55" s="38"/>
      <c r="S55" s="38"/>
      <c r="T55" s="38"/>
      <c r="U55" s="38"/>
      <c r="V55" s="38"/>
      <c r="W55" s="38"/>
      <c r="X55" s="38"/>
      <c r="Y55" s="38"/>
      <c r="Z55" s="38"/>
    </row>
    <row r="56" spans="1:26" ht="38.25" customHeight="1" x14ac:dyDescent="0.3">
      <c r="A56" s="38"/>
      <c r="B56" s="363"/>
      <c r="C56" s="284"/>
      <c r="D56" s="287"/>
      <c r="E56" s="287"/>
      <c r="F56" s="287"/>
      <c r="G56" s="51">
        <v>6</v>
      </c>
      <c r="H56" s="51"/>
      <c r="I56" s="287"/>
      <c r="J56" s="287"/>
      <c r="K56" s="313"/>
      <c r="L56" s="281"/>
      <c r="M56" s="242"/>
      <c r="N56" s="242"/>
      <c r="O56" s="242"/>
      <c r="P56" s="242"/>
      <c r="Q56" s="38"/>
      <c r="R56" s="38"/>
      <c r="S56" s="38"/>
      <c r="T56" s="38"/>
      <c r="U56" s="38"/>
      <c r="V56" s="38"/>
      <c r="W56" s="38"/>
      <c r="X56" s="38"/>
      <c r="Y56" s="38"/>
      <c r="Z56" s="38"/>
    </row>
    <row r="57" spans="1:26" ht="38.25" customHeight="1" x14ac:dyDescent="0.3">
      <c r="A57" s="38"/>
      <c r="B57" s="363"/>
      <c r="C57" s="284"/>
      <c r="D57" s="287"/>
      <c r="E57" s="287"/>
      <c r="F57" s="287"/>
      <c r="G57" s="51">
        <v>7</v>
      </c>
      <c r="H57" s="51"/>
      <c r="I57" s="287"/>
      <c r="J57" s="287"/>
      <c r="K57" s="313"/>
      <c r="L57" s="281"/>
      <c r="M57" s="242"/>
      <c r="N57" s="242"/>
      <c r="O57" s="242"/>
      <c r="P57" s="242"/>
      <c r="Q57" s="38"/>
      <c r="R57" s="38"/>
      <c r="S57" s="38"/>
      <c r="T57" s="38"/>
      <c r="U57" s="38"/>
      <c r="V57" s="38"/>
      <c r="W57" s="38"/>
      <c r="X57" s="38"/>
      <c r="Y57" s="38"/>
      <c r="Z57" s="38"/>
    </row>
    <row r="58" spans="1:26" ht="38.25" customHeight="1" x14ac:dyDescent="0.3">
      <c r="A58" s="38"/>
      <c r="B58" s="364"/>
      <c r="C58" s="285"/>
      <c r="D58" s="288"/>
      <c r="E58" s="288"/>
      <c r="F58" s="288"/>
      <c r="G58" s="60">
        <v>8</v>
      </c>
      <c r="H58" s="60"/>
      <c r="I58" s="288"/>
      <c r="J58" s="288"/>
      <c r="K58" s="314"/>
      <c r="L58" s="282"/>
      <c r="M58" s="242"/>
      <c r="N58" s="242"/>
      <c r="O58" s="242"/>
      <c r="P58" s="242"/>
      <c r="Q58" s="38"/>
      <c r="R58" s="38"/>
      <c r="S58" s="38"/>
      <c r="T58" s="38"/>
      <c r="U58" s="38"/>
      <c r="V58" s="38"/>
      <c r="W58" s="38"/>
      <c r="X58" s="38"/>
      <c r="Y58" s="38"/>
      <c r="Z58" s="38"/>
    </row>
    <row r="59" spans="1:26" ht="27" customHeight="1" x14ac:dyDescent="0.3">
      <c r="A59" s="38"/>
      <c r="B59" s="362" t="str">
        <f>+LEFT(C59,3)</f>
        <v>7.3</v>
      </c>
      <c r="C59" s="357" t="s">
        <v>327</v>
      </c>
      <c r="D59" s="286" t="s">
        <v>321</v>
      </c>
      <c r="E59" s="289" t="s">
        <v>328</v>
      </c>
      <c r="F59" s="290">
        <v>3</v>
      </c>
      <c r="G59" s="62">
        <v>1</v>
      </c>
      <c r="H59" s="63" t="s">
        <v>329</v>
      </c>
      <c r="I59" s="289" t="s">
        <v>330</v>
      </c>
      <c r="J59" s="325">
        <v>2</v>
      </c>
      <c r="K59" s="312"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294">
        <f>+IF(K59="",75,IF(K59="Deficiencia de control mayor (diseño y ejecución)",80,IF(K59="Deficiencia de control (diseño o ejecución)",100,IF(K59="Oportunidad de mejora",120,140))))</f>
        <v>100</v>
      </c>
      <c r="M59" s="358">
        <v>2.2364999999999999</v>
      </c>
      <c r="N59" s="359">
        <f>+L59+M59</f>
        <v>102.23650000000001</v>
      </c>
      <c r="O59" s="360"/>
      <c r="P59" s="361"/>
      <c r="Q59" s="38"/>
      <c r="R59" s="38"/>
      <c r="S59" s="38"/>
      <c r="T59" s="38"/>
      <c r="U59" s="38"/>
      <c r="V59" s="38"/>
      <c r="W59" s="38"/>
      <c r="X59" s="38"/>
      <c r="Y59" s="38"/>
      <c r="Z59" s="38"/>
    </row>
    <row r="60" spans="1:26" ht="27" customHeight="1" x14ac:dyDescent="0.3">
      <c r="A60" s="38"/>
      <c r="B60" s="363"/>
      <c r="C60" s="284"/>
      <c r="D60" s="287"/>
      <c r="E60" s="287"/>
      <c r="F60" s="287"/>
      <c r="G60" s="51">
        <v>2</v>
      </c>
      <c r="H60" s="59" t="s">
        <v>331</v>
      </c>
      <c r="I60" s="287"/>
      <c r="J60" s="287"/>
      <c r="K60" s="313"/>
      <c r="L60" s="281"/>
      <c r="M60" s="242"/>
      <c r="N60" s="242"/>
      <c r="O60" s="242"/>
      <c r="P60" s="242"/>
      <c r="Q60" s="38"/>
      <c r="R60" s="38"/>
      <c r="S60" s="38"/>
      <c r="T60" s="38"/>
      <c r="U60" s="38"/>
      <c r="V60" s="38"/>
      <c r="W60" s="38"/>
      <c r="X60" s="38"/>
      <c r="Y60" s="38"/>
      <c r="Z60" s="38"/>
    </row>
    <row r="61" spans="1:26" ht="27" customHeight="1" x14ac:dyDescent="0.3">
      <c r="A61" s="38"/>
      <c r="B61" s="363"/>
      <c r="C61" s="284"/>
      <c r="D61" s="287"/>
      <c r="E61" s="287"/>
      <c r="F61" s="287"/>
      <c r="G61" s="51">
        <v>3</v>
      </c>
      <c r="H61" s="59" t="s">
        <v>332</v>
      </c>
      <c r="I61" s="287"/>
      <c r="J61" s="287"/>
      <c r="K61" s="313"/>
      <c r="L61" s="281"/>
      <c r="M61" s="242"/>
      <c r="N61" s="242"/>
      <c r="O61" s="242"/>
      <c r="P61" s="242"/>
      <c r="Q61" s="38"/>
      <c r="R61" s="38"/>
      <c r="S61" s="38"/>
      <c r="T61" s="38"/>
      <c r="U61" s="38"/>
      <c r="V61" s="38"/>
      <c r="W61" s="38"/>
      <c r="X61" s="38"/>
      <c r="Y61" s="38"/>
      <c r="Z61" s="38"/>
    </row>
    <row r="62" spans="1:26" ht="27" customHeight="1" x14ac:dyDescent="0.3">
      <c r="A62" s="38"/>
      <c r="B62" s="363"/>
      <c r="C62" s="284"/>
      <c r="D62" s="287"/>
      <c r="E62" s="287"/>
      <c r="F62" s="287"/>
      <c r="G62" s="51">
        <v>4</v>
      </c>
      <c r="H62" s="51"/>
      <c r="I62" s="287"/>
      <c r="J62" s="287"/>
      <c r="K62" s="313"/>
      <c r="L62" s="281"/>
      <c r="M62" s="242"/>
      <c r="N62" s="242"/>
      <c r="O62" s="242"/>
      <c r="P62" s="242"/>
      <c r="Q62" s="38"/>
      <c r="R62" s="38"/>
      <c r="S62" s="38"/>
      <c r="T62" s="38"/>
      <c r="U62" s="38"/>
      <c r="V62" s="38"/>
      <c r="W62" s="38"/>
      <c r="X62" s="38"/>
      <c r="Y62" s="38"/>
      <c r="Z62" s="38"/>
    </row>
    <row r="63" spans="1:26" ht="27" customHeight="1" x14ac:dyDescent="0.3">
      <c r="A63" s="38"/>
      <c r="B63" s="363"/>
      <c r="C63" s="284"/>
      <c r="D63" s="287"/>
      <c r="E63" s="287"/>
      <c r="F63" s="287"/>
      <c r="G63" s="51">
        <v>5</v>
      </c>
      <c r="H63" s="51"/>
      <c r="I63" s="287"/>
      <c r="J63" s="287"/>
      <c r="K63" s="313"/>
      <c r="L63" s="281"/>
      <c r="M63" s="242"/>
      <c r="N63" s="242"/>
      <c r="O63" s="242"/>
      <c r="P63" s="242"/>
      <c r="Q63" s="38"/>
      <c r="R63" s="38"/>
      <c r="S63" s="38"/>
      <c r="T63" s="38"/>
      <c r="U63" s="38"/>
      <c r="V63" s="38"/>
      <c r="W63" s="38"/>
      <c r="X63" s="38"/>
      <c r="Y63" s="38"/>
      <c r="Z63" s="38"/>
    </row>
    <row r="64" spans="1:26" ht="27" customHeight="1" x14ac:dyDescent="0.3">
      <c r="A64" s="38"/>
      <c r="B64" s="363"/>
      <c r="C64" s="284"/>
      <c r="D64" s="287"/>
      <c r="E64" s="287"/>
      <c r="F64" s="287"/>
      <c r="G64" s="51">
        <v>6</v>
      </c>
      <c r="H64" s="51"/>
      <c r="I64" s="287"/>
      <c r="J64" s="287"/>
      <c r="K64" s="313"/>
      <c r="L64" s="281"/>
      <c r="M64" s="242"/>
      <c r="N64" s="242"/>
      <c r="O64" s="242"/>
      <c r="P64" s="242"/>
      <c r="Q64" s="38"/>
      <c r="R64" s="38"/>
      <c r="S64" s="38"/>
      <c r="T64" s="38"/>
      <c r="U64" s="38"/>
      <c r="V64" s="38"/>
      <c r="W64" s="38"/>
      <c r="X64" s="38"/>
      <c r="Y64" s="38"/>
      <c r="Z64" s="38"/>
    </row>
    <row r="65" spans="1:26" ht="27" customHeight="1" x14ac:dyDescent="0.3">
      <c r="A65" s="38"/>
      <c r="B65" s="363"/>
      <c r="C65" s="284"/>
      <c r="D65" s="287"/>
      <c r="E65" s="287"/>
      <c r="F65" s="287"/>
      <c r="G65" s="51">
        <v>7</v>
      </c>
      <c r="H65" s="51"/>
      <c r="I65" s="287"/>
      <c r="J65" s="287"/>
      <c r="K65" s="313"/>
      <c r="L65" s="281"/>
      <c r="M65" s="242"/>
      <c r="N65" s="242"/>
      <c r="O65" s="242"/>
      <c r="P65" s="242"/>
      <c r="Q65" s="38"/>
      <c r="R65" s="38"/>
      <c r="S65" s="38"/>
      <c r="T65" s="38"/>
      <c r="U65" s="38"/>
      <c r="V65" s="38"/>
      <c r="W65" s="38"/>
      <c r="X65" s="38"/>
      <c r="Y65" s="38"/>
      <c r="Z65" s="38"/>
    </row>
    <row r="66" spans="1:26" ht="27" customHeight="1" x14ac:dyDescent="0.3">
      <c r="A66" s="38"/>
      <c r="B66" s="364"/>
      <c r="C66" s="285"/>
      <c r="D66" s="288"/>
      <c r="E66" s="288"/>
      <c r="F66" s="288"/>
      <c r="G66" s="60">
        <v>8</v>
      </c>
      <c r="H66" s="60"/>
      <c r="I66" s="288"/>
      <c r="J66" s="288"/>
      <c r="K66" s="314"/>
      <c r="L66" s="282"/>
      <c r="M66" s="242"/>
      <c r="N66" s="242"/>
      <c r="O66" s="242"/>
      <c r="P66" s="242"/>
      <c r="Q66" s="38"/>
      <c r="R66" s="38"/>
      <c r="S66" s="38"/>
      <c r="T66" s="38"/>
      <c r="U66" s="38"/>
      <c r="V66" s="38"/>
      <c r="W66" s="38"/>
      <c r="X66" s="38"/>
      <c r="Y66" s="38"/>
      <c r="Z66" s="38"/>
    </row>
    <row r="67" spans="1:26" ht="27" customHeight="1" x14ac:dyDescent="0.3">
      <c r="A67" s="38"/>
      <c r="B67" s="362" t="str">
        <f>+LEFT(C67,3)</f>
        <v>7.4</v>
      </c>
      <c r="C67" s="357" t="s">
        <v>333</v>
      </c>
      <c r="D67" s="286" t="s">
        <v>334</v>
      </c>
      <c r="E67" s="289" t="s">
        <v>335</v>
      </c>
      <c r="F67" s="290">
        <v>3</v>
      </c>
      <c r="G67" s="62">
        <v>1</v>
      </c>
      <c r="H67" s="63" t="s">
        <v>336</v>
      </c>
      <c r="I67" s="289" t="s">
        <v>337</v>
      </c>
      <c r="J67" s="325">
        <v>2</v>
      </c>
      <c r="K67" s="312" t="str">
        <f>+IF(OR(ISBLANK(F67),ISBLANK(J67)),"",IF(OR(AND(F67=1,J67=1),AND(F67=1,J67=2),AND(F67=1,J67=3)),"Deficiencia de control mayor (diseño y ejecución)",IF(OR(AND(F67=2,J67=2),AND(F67=3,J67=1),AND(F67=3,J67=2),AND(F67=2,J67=1)),"Deficiencia de control (diseño o ejecución)",IF(AND(F67=2,J67=3),"Oportunidad de mejora","Mantenimiento del control"))))</f>
        <v>Deficiencia de control (diseño o ejecución)</v>
      </c>
      <c r="L67" s="294">
        <f>+IF(K67="",75,IF(K67="Deficiencia de control mayor (diseño y ejecución)",80,IF(K67="Deficiencia de control (diseño o ejecución)",100,IF(K67="Oportunidad de mejora",120,140))))</f>
        <v>100</v>
      </c>
      <c r="M67" s="358">
        <v>2.3896000000000002</v>
      </c>
      <c r="N67" s="359">
        <f>+L67+M67</f>
        <v>102.3896</v>
      </c>
      <c r="O67" s="360"/>
      <c r="P67" s="361"/>
      <c r="Q67" s="38"/>
      <c r="R67" s="38"/>
      <c r="S67" s="38"/>
      <c r="T67" s="38"/>
      <c r="U67" s="38"/>
      <c r="V67" s="38"/>
      <c r="W67" s="38"/>
      <c r="X67" s="38"/>
      <c r="Y67" s="38"/>
      <c r="Z67" s="38"/>
    </row>
    <row r="68" spans="1:26" ht="27" customHeight="1" x14ac:dyDescent="0.3">
      <c r="A68" s="38"/>
      <c r="B68" s="363"/>
      <c r="C68" s="284"/>
      <c r="D68" s="287"/>
      <c r="E68" s="287"/>
      <c r="F68" s="287"/>
      <c r="G68" s="51">
        <v>2</v>
      </c>
      <c r="H68" s="64" t="s">
        <v>338</v>
      </c>
      <c r="I68" s="287"/>
      <c r="J68" s="287"/>
      <c r="K68" s="313"/>
      <c r="L68" s="281"/>
      <c r="M68" s="242"/>
      <c r="N68" s="242"/>
      <c r="O68" s="242"/>
      <c r="P68" s="242"/>
      <c r="Q68" s="38"/>
      <c r="R68" s="38"/>
      <c r="S68" s="38"/>
      <c r="T68" s="38"/>
      <c r="U68" s="38"/>
      <c r="V68" s="38"/>
      <c r="W68" s="38"/>
      <c r="X68" s="38"/>
      <c r="Y68" s="38"/>
      <c r="Z68" s="38"/>
    </row>
    <row r="69" spans="1:26" ht="27" customHeight="1" x14ac:dyDescent="0.3">
      <c r="A69" s="38"/>
      <c r="B69" s="363"/>
      <c r="C69" s="284"/>
      <c r="D69" s="287"/>
      <c r="E69" s="287"/>
      <c r="F69" s="287"/>
      <c r="G69" s="51">
        <v>3</v>
      </c>
      <c r="H69" s="51"/>
      <c r="I69" s="287"/>
      <c r="J69" s="287"/>
      <c r="K69" s="313"/>
      <c r="L69" s="281"/>
      <c r="M69" s="242"/>
      <c r="N69" s="242"/>
      <c r="O69" s="242"/>
      <c r="P69" s="242"/>
      <c r="Q69" s="38"/>
      <c r="R69" s="38"/>
      <c r="S69" s="38"/>
      <c r="T69" s="38"/>
      <c r="U69" s="38"/>
      <c r="V69" s="38"/>
      <c r="W69" s="38"/>
      <c r="X69" s="38"/>
      <c r="Y69" s="38"/>
      <c r="Z69" s="38"/>
    </row>
    <row r="70" spans="1:26" ht="27" customHeight="1" x14ac:dyDescent="0.3">
      <c r="A70" s="38"/>
      <c r="B70" s="363"/>
      <c r="C70" s="284"/>
      <c r="D70" s="287"/>
      <c r="E70" s="287"/>
      <c r="F70" s="287"/>
      <c r="G70" s="51">
        <v>4</v>
      </c>
      <c r="H70" s="51"/>
      <c r="I70" s="287"/>
      <c r="J70" s="287"/>
      <c r="K70" s="313"/>
      <c r="L70" s="281"/>
      <c r="M70" s="242"/>
      <c r="N70" s="242"/>
      <c r="O70" s="242"/>
      <c r="P70" s="242"/>
      <c r="Q70" s="38"/>
      <c r="R70" s="38"/>
      <c r="S70" s="38"/>
      <c r="T70" s="38"/>
      <c r="U70" s="38"/>
      <c r="V70" s="38"/>
      <c r="W70" s="38"/>
      <c r="X70" s="38"/>
      <c r="Y70" s="38"/>
      <c r="Z70" s="38"/>
    </row>
    <row r="71" spans="1:26" ht="27" customHeight="1" x14ac:dyDescent="0.3">
      <c r="A71" s="38"/>
      <c r="B71" s="363"/>
      <c r="C71" s="284"/>
      <c r="D71" s="287"/>
      <c r="E71" s="287"/>
      <c r="F71" s="287"/>
      <c r="G71" s="51">
        <v>5</v>
      </c>
      <c r="H71" s="51"/>
      <c r="I71" s="287"/>
      <c r="J71" s="287"/>
      <c r="K71" s="313"/>
      <c r="L71" s="281"/>
      <c r="M71" s="242"/>
      <c r="N71" s="242"/>
      <c r="O71" s="242"/>
      <c r="P71" s="242"/>
      <c r="Q71" s="38"/>
      <c r="R71" s="38"/>
      <c r="S71" s="38"/>
      <c r="T71" s="38"/>
      <c r="U71" s="38"/>
      <c r="V71" s="38"/>
      <c r="W71" s="38"/>
      <c r="X71" s="38"/>
      <c r="Y71" s="38"/>
      <c r="Z71" s="38"/>
    </row>
    <row r="72" spans="1:26" ht="27" customHeight="1" x14ac:dyDescent="0.3">
      <c r="A72" s="38"/>
      <c r="B72" s="363"/>
      <c r="C72" s="284"/>
      <c r="D72" s="287"/>
      <c r="E72" s="287"/>
      <c r="F72" s="287"/>
      <c r="G72" s="51">
        <v>6</v>
      </c>
      <c r="H72" s="51"/>
      <c r="I72" s="287"/>
      <c r="J72" s="287"/>
      <c r="K72" s="313"/>
      <c r="L72" s="281"/>
      <c r="M72" s="242"/>
      <c r="N72" s="242"/>
      <c r="O72" s="242"/>
      <c r="P72" s="242"/>
      <c r="Q72" s="38"/>
      <c r="R72" s="38"/>
      <c r="S72" s="38"/>
      <c r="T72" s="38"/>
      <c r="U72" s="38"/>
      <c r="V72" s="38"/>
      <c r="W72" s="38"/>
      <c r="X72" s="38"/>
      <c r="Y72" s="38"/>
      <c r="Z72" s="38"/>
    </row>
    <row r="73" spans="1:26" ht="27" customHeight="1" x14ac:dyDescent="0.3">
      <c r="A73" s="38"/>
      <c r="B73" s="363"/>
      <c r="C73" s="284"/>
      <c r="D73" s="287"/>
      <c r="E73" s="287"/>
      <c r="F73" s="287"/>
      <c r="G73" s="51">
        <v>7</v>
      </c>
      <c r="H73" s="51"/>
      <c r="I73" s="287"/>
      <c r="J73" s="287"/>
      <c r="K73" s="313"/>
      <c r="L73" s="281"/>
      <c r="M73" s="242"/>
      <c r="N73" s="242"/>
      <c r="O73" s="242"/>
      <c r="P73" s="242"/>
      <c r="Q73" s="38"/>
      <c r="R73" s="38"/>
      <c r="S73" s="38"/>
      <c r="T73" s="38"/>
      <c r="U73" s="38"/>
      <c r="V73" s="38"/>
      <c r="W73" s="38"/>
      <c r="X73" s="38"/>
      <c r="Y73" s="38"/>
      <c r="Z73" s="38"/>
    </row>
    <row r="74" spans="1:26" ht="27" customHeight="1" x14ac:dyDescent="0.3">
      <c r="A74" s="38"/>
      <c r="B74" s="364"/>
      <c r="C74" s="285"/>
      <c r="D74" s="288"/>
      <c r="E74" s="288"/>
      <c r="F74" s="288"/>
      <c r="G74" s="60">
        <v>8</v>
      </c>
      <c r="H74" s="60"/>
      <c r="I74" s="288"/>
      <c r="J74" s="288"/>
      <c r="K74" s="314"/>
      <c r="L74" s="282"/>
      <c r="M74" s="242"/>
      <c r="N74" s="242"/>
      <c r="O74" s="242"/>
      <c r="P74" s="242"/>
      <c r="Q74" s="38"/>
      <c r="R74" s="38"/>
      <c r="S74" s="38"/>
      <c r="T74" s="38"/>
      <c r="U74" s="38"/>
      <c r="V74" s="38"/>
      <c r="W74" s="38"/>
      <c r="X74" s="38"/>
      <c r="Y74" s="38"/>
      <c r="Z74" s="38"/>
    </row>
    <row r="75" spans="1:26" ht="27.75" customHeight="1" x14ac:dyDescent="0.3">
      <c r="A75" s="38"/>
      <c r="B75" s="362" t="str">
        <f>+LEFT(C75,3)</f>
        <v>7.5</v>
      </c>
      <c r="C75" s="357" t="s">
        <v>339</v>
      </c>
      <c r="D75" s="286" t="s">
        <v>340</v>
      </c>
      <c r="E75" s="289" t="s">
        <v>341</v>
      </c>
      <c r="F75" s="325">
        <v>2</v>
      </c>
      <c r="G75" s="62">
        <v>1</v>
      </c>
      <c r="H75" s="63" t="s">
        <v>342</v>
      </c>
      <c r="I75" s="373" t="s">
        <v>343</v>
      </c>
      <c r="J75" s="325">
        <v>2</v>
      </c>
      <c r="K75" s="312"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294">
        <f>+IF(K75="",75,IF(K75="Deficiencia de control mayor (diseño y ejecución)",80,IF(K75="Deficiencia de control (diseño o ejecución)",100,IF(K75="Oportunidad de mejora",120,140))))</f>
        <v>100</v>
      </c>
      <c r="M75" s="358">
        <v>2.4563000000000001</v>
      </c>
      <c r="N75" s="359">
        <f>+L75+M75</f>
        <v>102.4563</v>
      </c>
      <c r="O75" s="360"/>
      <c r="P75" s="361"/>
      <c r="Q75" s="38"/>
      <c r="R75" s="38"/>
      <c r="S75" s="38"/>
      <c r="T75" s="38"/>
      <c r="U75" s="38"/>
      <c r="V75" s="38"/>
      <c r="W75" s="38"/>
      <c r="X75" s="38"/>
      <c r="Y75" s="38"/>
      <c r="Z75" s="38"/>
    </row>
    <row r="76" spans="1:26" ht="27.75" customHeight="1" x14ac:dyDescent="0.3">
      <c r="A76" s="38"/>
      <c r="B76" s="363"/>
      <c r="C76" s="284"/>
      <c r="D76" s="287"/>
      <c r="E76" s="287"/>
      <c r="F76" s="287"/>
      <c r="G76" s="51">
        <v>2</v>
      </c>
      <c r="H76" s="64" t="s">
        <v>344</v>
      </c>
      <c r="I76" s="287"/>
      <c r="J76" s="287"/>
      <c r="K76" s="313"/>
      <c r="L76" s="281"/>
      <c r="M76" s="242"/>
      <c r="N76" s="242"/>
      <c r="O76" s="242"/>
      <c r="P76" s="242"/>
      <c r="Q76" s="38"/>
      <c r="R76" s="38"/>
      <c r="S76" s="38"/>
      <c r="T76" s="38"/>
      <c r="U76" s="38"/>
      <c r="V76" s="38"/>
      <c r="W76" s="38"/>
      <c r="X76" s="38"/>
      <c r="Y76" s="38"/>
      <c r="Z76" s="38"/>
    </row>
    <row r="77" spans="1:26" ht="27.75" customHeight="1" x14ac:dyDescent="0.3">
      <c r="A77" s="38"/>
      <c r="B77" s="363"/>
      <c r="C77" s="284"/>
      <c r="D77" s="287"/>
      <c r="E77" s="287"/>
      <c r="F77" s="287"/>
      <c r="G77" s="51">
        <v>3</v>
      </c>
      <c r="H77" s="68" t="s">
        <v>345</v>
      </c>
      <c r="I77" s="287"/>
      <c r="J77" s="287"/>
      <c r="K77" s="313"/>
      <c r="L77" s="281"/>
      <c r="M77" s="242"/>
      <c r="N77" s="242"/>
      <c r="O77" s="242"/>
      <c r="P77" s="242"/>
      <c r="Q77" s="38"/>
      <c r="R77" s="38"/>
      <c r="S77" s="38"/>
      <c r="T77" s="38"/>
      <c r="U77" s="38"/>
      <c r="V77" s="38"/>
      <c r="W77" s="38"/>
      <c r="X77" s="38"/>
      <c r="Y77" s="38"/>
      <c r="Z77" s="38"/>
    </row>
    <row r="78" spans="1:26" ht="27.75" customHeight="1" x14ac:dyDescent="0.3">
      <c r="A78" s="38"/>
      <c r="B78" s="363"/>
      <c r="C78" s="284"/>
      <c r="D78" s="287"/>
      <c r="E78" s="287"/>
      <c r="F78" s="287"/>
      <c r="G78" s="51">
        <v>4</v>
      </c>
      <c r="H78" s="51"/>
      <c r="I78" s="287"/>
      <c r="J78" s="287"/>
      <c r="K78" s="313"/>
      <c r="L78" s="281"/>
      <c r="M78" s="242"/>
      <c r="N78" s="242"/>
      <c r="O78" s="242"/>
      <c r="P78" s="242"/>
      <c r="Q78" s="38"/>
      <c r="R78" s="38"/>
      <c r="S78" s="38"/>
      <c r="T78" s="38"/>
      <c r="U78" s="38"/>
      <c r="V78" s="38"/>
      <c r="W78" s="38"/>
      <c r="X78" s="38"/>
      <c r="Y78" s="38"/>
      <c r="Z78" s="38"/>
    </row>
    <row r="79" spans="1:26" ht="27.75" customHeight="1" x14ac:dyDescent="0.3">
      <c r="A79" s="38"/>
      <c r="B79" s="363"/>
      <c r="C79" s="284"/>
      <c r="D79" s="287"/>
      <c r="E79" s="287"/>
      <c r="F79" s="287"/>
      <c r="G79" s="51">
        <v>5</v>
      </c>
      <c r="H79" s="51"/>
      <c r="I79" s="287"/>
      <c r="J79" s="287"/>
      <c r="K79" s="313"/>
      <c r="L79" s="281"/>
      <c r="M79" s="242"/>
      <c r="N79" s="242"/>
      <c r="O79" s="242"/>
      <c r="P79" s="242"/>
      <c r="Q79" s="38"/>
      <c r="R79" s="38"/>
      <c r="S79" s="38"/>
      <c r="T79" s="38"/>
      <c r="U79" s="38"/>
      <c r="V79" s="38"/>
      <c r="W79" s="38"/>
      <c r="X79" s="38"/>
      <c r="Y79" s="38"/>
      <c r="Z79" s="38"/>
    </row>
    <row r="80" spans="1:26" ht="27.75" customHeight="1" x14ac:dyDescent="0.3">
      <c r="A80" s="38"/>
      <c r="B80" s="363"/>
      <c r="C80" s="284"/>
      <c r="D80" s="287"/>
      <c r="E80" s="287"/>
      <c r="F80" s="287"/>
      <c r="G80" s="51">
        <v>6</v>
      </c>
      <c r="H80" s="51"/>
      <c r="I80" s="287"/>
      <c r="J80" s="287"/>
      <c r="K80" s="313"/>
      <c r="L80" s="281"/>
      <c r="M80" s="242"/>
      <c r="N80" s="242"/>
      <c r="O80" s="242"/>
      <c r="P80" s="242"/>
      <c r="Q80" s="38"/>
      <c r="R80" s="38"/>
      <c r="S80" s="38"/>
      <c r="T80" s="38"/>
      <c r="U80" s="38"/>
      <c r="V80" s="38"/>
      <c r="W80" s="38"/>
      <c r="X80" s="38"/>
      <c r="Y80" s="38"/>
      <c r="Z80" s="38"/>
    </row>
    <row r="81" spans="1:26" ht="27.75" customHeight="1" x14ac:dyDescent="0.3">
      <c r="A81" s="38"/>
      <c r="B81" s="363"/>
      <c r="C81" s="284"/>
      <c r="D81" s="287"/>
      <c r="E81" s="287"/>
      <c r="F81" s="287"/>
      <c r="G81" s="51">
        <v>7</v>
      </c>
      <c r="H81" s="51"/>
      <c r="I81" s="287"/>
      <c r="J81" s="287"/>
      <c r="K81" s="313"/>
      <c r="L81" s="281"/>
      <c r="M81" s="242"/>
      <c r="N81" s="242"/>
      <c r="O81" s="242"/>
      <c r="P81" s="242"/>
      <c r="Q81" s="38"/>
      <c r="R81" s="38"/>
      <c r="S81" s="38"/>
      <c r="T81" s="38"/>
      <c r="U81" s="38"/>
      <c r="V81" s="38"/>
      <c r="W81" s="38"/>
      <c r="X81" s="38"/>
      <c r="Y81" s="38"/>
      <c r="Z81" s="38"/>
    </row>
    <row r="82" spans="1:26" ht="27.75" customHeight="1" x14ac:dyDescent="0.3">
      <c r="A82" s="38"/>
      <c r="B82" s="364"/>
      <c r="C82" s="285"/>
      <c r="D82" s="288"/>
      <c r="E82" s="288"/>
      <c r="F82" s="288"/>
      <c r="G82" s="60">
        <v>8</v>
      </c>
      <c r="H82" s="60"/>
      <c r="I82" s="288"/>
      <c r="J82" s="288"/>
      <c r="K82" s="314"/>
      <c r="L82" s="282"/>
      <c r="M82" s="242"/>
      <c r="N82" s="242"/>
      <c r="O82" s="242"/>
      <c r="P82" s="242"/>
      <c r="Q82" s="38"/>
      <c r="R82" s="38"/>
      <c r="S82" s="38"/>
      <c r="T82" s="38"/>
      <c r="U82" s="38"/>
      <c r="V82" s="38"/>
      <c r="W82" s="38"/>
      <c r="X82" s="38"/>
      <c r="Y82" s="38"/>
      <c r="Z82" s="38"/>
    </row>
    <row r="83" spans="1:26" ht="22.5" customHeight="1" x14ac:dyDescent="0.3">
      <c r="A83" s="38"/>
      <c r="B83" s="369"/>
      <c r="C83" s="369" t="s">
        <v>346</v>
      </c>
      <c r="D83" s="366" t="s">
        <v>8</v>
      </c>
      <c r="E83" s="366" t="s">
        <v>347</v>
      </c>
      <c r="F83" s="370" t="s">
        <v>348</v>
      </c>
      <c r="G83" s="371" t="s">
        <v>116</v>
      </c>
      <c r="H83" s="341"/>
      <c r="I83" s="372"/>
      <c r="J83" s="370" t="s">
        <v>349</v>
      </c>
      <c r="K83" s="370" t="s">
        <v>161</v>
      </c>
      <c r="L83" s="375"/>
      <c r="M83" s="375"/>
      <c r="N83" s="376"/>
      <c r="O83" s="367"/>
      <c r="P83" s="368"/>
      <c r="Q83" s="38"/>
      <c r="R83" s="38"/>
      <c r="S83" s="38"/>
      <c r="T83" s="38"/>
      <c r="U83" s="38"/>
      <c r="V83" s="38"/>
      <c r="W83" s="38"/>
      <c r="X83" s="38"/>
      <c r="Y83" s="38"/>
      <c r="Z83" s="38"/>
    </row>
    <row r="84" spans="1:26" ht="22.5" customHeight="1" x14ac:dyDescent="0.3">
      <c r="A84" s="38"/>
      <c r="B84" s="292"/>
      <c r="C84" s="292"/>
      <c r="D84" s="292"/>
      <c r="E84" s="292"/>
      <c r="F84" s="292"/>
      <c r="G84" s="365" t="s">
        <v>13</v>
      </c>
      <c r="H84" s="366" t="s">
        <v>15</v>
      </c>
      <c r="I84" s="366" t="s">
        <v>17</v>
      </c>
      <c r="J84" s="292"/>
      <c r="K84" s="292"/>
      <c r="L84" s="242"/>
      <c r="M84" s="242"/>
      <c r="N84" s="242"/>
      <c r="O84" s="242"/>
      <c r="P84" s="242"/>
      <c r="Q84" s="38"/>
      <c r="R84" s="38"/>
      <c r="S84" s="38"/>
      <c r="T84" s="38"/>
      <c r="U84" s="38"/>
      <c r="V84" s="38"/>
      <c r="W84" s="38"/>
      <c r="X84" s="38"/>
      <c r="Y84" s="38"/>
      <c r="Z84" s="38"/>
    </row>
    <row r="85" spans="1:26" ht="72" customHeight="1" x14ac:dyDescent="0.3">
      <c r="A85" s="38"/>
      <c r="B85" s="297"/>
      <c r="C85" s="297"/>
      <c r="D85" s="307"/>
      <c r="E85" s="307"/>
      <c r="F85" s="297"/>
      <c r="G85" s="297"/>
      <c r="H85" s="307"/>
      <c r="I85" s="307"/>
      <c r="J85" s="297"/>
      <c r="K85" s="297"/>
      <c r="L85" s="242"/>
      <c r="M85" s="242"/>
      <c r="N85" s="242"/>
      <c r="O85" s="242"/>
      <c r="P85" s="242"/>
      <c r="Q85" s="38"/>
      <c r="R85" s="38"/>
      <c r="S85" s="38"/>
      <c r="T85" s="38"/>
      <c r="U85" s="38"/>
      <c r="V85" s="38"/>
      <c r="W85" s="38"/>
      <c r="X85" s="38"/>
      <c r="Y85" s="38"/>
      <c r="Z85" s="38"/>
    </row>
    <row r="86" spans="1:26" ht="28.5" customHeight="1" x14ac:dyDescent="0.3">
      <c r="A86" s="38"/>
      <c r="B86" s="362" t="str">
        <f>+LEFT(C86,3)</f>
        <v>8.1</v>
      </c>
      <c r="C86" s="357" t="s">
        <v>350</v>
      </c>
      <c r="D86" s="286" t="s">
        <v>294</v>
      </c>
      <c r="E86" s="373" t="s">
        <v>351</v>
      </c>
      <c r="F86" s="290">
        <v>3</v>
      </c>
      <c r="G86" s="62">
        <v>1</v>
      </c>
      <c r="H86" s="63" t="s">
        <v>352</v>
      </c>
      <c r="I86" s="289" t="s">
        <v>353</v>
      </c>
      <c r="J86" s="290">
        <v>3</v>
      </c>
      <c r="K86" s="312"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294">
        <f>+IF(K86="",75,IF(K86="Deficiencia de control mayor (diseño y ejecución)",80,IF(K86="Deficiencia de control (diseño o ejecución)",100,IF(K86="Oportunidad de mejora",120,140))))</f>
        <v>140</v>
      </c>
      <c r="M86" s="358">
        <v>2.5457999999999998</v>
      </c>
      <c r="N86" s="359">
        <f>+L86+M86</f>
        <v>142.54579999999999</v>
      </c>
      <c r="O86" s="360"/>
      <c r="P86" s="361"/>
      <c r="Q86" s="38"/>
      <c r="R86" s="38"/>
      <c r="S86" s="38"/>
      <c r="T86" s="38"/>
      <c r="U86" s="38"/>
      <c r="V86" s="38"/>
      <c r="W86" s="38"/>
      <c r="X86" s="38"/>
      <c r="Y86" s="38"/>
      <c r="Z86" s="38"/>
    </row>
    <row r="87" spans="1:26" ht="28.5" customHeight="1" x14ac:dyDescent="0.3">
      <c r="A87" s="38"/>
      <c r="B87" s="363"/>
      <c r="C87" s="284"/>
      <c r="D87" s="287"/>
      <c r="E87" s="287"/>
      <c r="F87" s="287"/>
      <c r="G87" s="51">
        <v>2</v>
      </c>
      <c r="H87" s="64" t="s">
        <v>354</v>
      </c>
      <c r="I87" s="287"/>
      <c r="J87" s="287"/>
      <c r="K87" s="313"/>
      <c r="L87" s="281"/>
      <c r="M87" s="242"/>
      <c r="N87" s="242"/>
      <c r="O87" s="242"/>
      <c r="P87" s="242"/>
      <c r="Q87" s="38"/>
      <c r="R87" s="38"/>
      <c r="S87" s="38"/>
      <c r="T87" s="38"/>
      <c r="U87" s="38"/>
      <c r="V87" s="38"/>
      <c r="W87" s="38"/>
      <c r="X87" s="38"/>
      <c r="Y87" s="38"/>
      <c r="Z87" s="38"/>
    </row>
    <row r="88" spans="1:26" ht="28.5" customHeight="1" x14ac:dyDescent="0.3">
      <c r="A88" s="38"/>
      <c r="B88" s="363"/>
      <c r="C88" s="284"/>
      <c r="D88" s="287"/>
      <c r="E88" s="287"/>
      <c r="F88" s="287"/>
      <c r="G88" s="51">
        <v>3</v>
      </c>
      <c r="H88" s="64"/>
      <c r="I88" s="287"/>
      <c r="J88" s="287"/>
      <c r="K88" s="313"/>
      <c r="L88" s="281"/>
      <c r="M88" s="242"/>
      <c r="N88" s="242"/>
      <c r="O88" s="242"/>
      <c r="P88" s="242"/>
      <c r="Q88" s="38"/>
      <c r="R88" s="38"/>
      <c r="S88" s="38"/>
      <c r="T88" s="38"/>
      <c r="U88" s="38"/>
      <c r="V88" s="38"/>
      <c r="W88" s="38"/>
      <c r="X88" s="38"/>
      <c r="Y88" s="38"/>
      <c r="Z88" s="38"/>
    </row>
    <row r="89" spans="1:26" ht="28.5" customHeight="1" x14ac:dyDescent="0.3">
      <c r="A89" s="38"/>
      <c r="B89" s="363"/>
      <c r="C89" s="284"/>
      <c r="D89" s="287"/>
      <c r="E89" s="287"/>
      <c r="F89" s="287"/>
      <c r="G89" s="51">
        <v>4</v>
      </c>
      <c r="H89" s="59"/>
      <c r="I89" s="287"/>
      <c r="J89" s="287"/>
      <c r="K89" s="313"/>
      <c r="L89" s="281"/>
      <c r="M89" s="242"/>
      <c r="N89" s="242"/>
      <c r="O89" s="242"/>
      <c r="P89" s="242"/>
      <c r="Q89" s="38"/>
      <c r="R89" s="38"/>
      <c r="S89" s="38"/>
      <c r="T89" s="38"/>
      <c r="U89" s="38"/>
      <c r="V89" s="38"/>
      <c r="W89" s="38"/>
      <c r="X89" s="38"/>
      <c r="Y89" s="38"/>
      <c r="Z89" s="38"/>
    </row>
    <row r="90" spans="1:26" ht="28.5" customHeight="1" x14ac:dyDescent="0.3">
      <c r="A90" s="38"/>
      <c r="B90" s="363"/>
      <c r="C90" s="284"/>
      <c r="D90" s="287"/>
      <c r="E90" s="287"/>
      <c r="F90" s="287"/>
      <c r="G90" s="51">
        <v>5</v>
      </c>
      <c r="H90" s="59"/>
      <c r="I90" s="287"/>
      <c r="J90" s="287"/>
      <c r="K90" s="313"/>
      <c r="L90" s="281"/>
      <c r="M90" s="242"/>
      <c r="N90" s="242"/>
      <c r="O90" s="242"/>
      <c r="P90" s="242"/>
      <c r="Q90" s="38"/>
      <c r="R90" s="38"/>
      <c r="S90" s="38"/>
      <c r="T90" s="38"/>
      <c r="U90" s="38"/>
      <c r="V90" s="38"/>
      <c r="W90" s="38"/>
      <c r="X90" s="38"/>
      <c r="Y90" s="38"/>
      <c r="Z90" s="38"/>
    </row>
    <row r="91" spans="1:26" ht="28.5" customHeight="1" x14ac:dyDescent="0.3">
      <c r="A91" s="38"/>
      <c r="B91" s="363"/>
      <c r="C91" s="284"/>
      <c r="D91" s="287"/>
      <c r="E91" s="287"/>
      <c r="F91" s="287"/>
      <c r="G91" s="51">
        <v>6</v>
      </c>
      <c r="H91" s="59"/>
      <c r="I91" s="287"/>
      <c r="J91" s="287"/>
      <c r="K91" s="313"/>
      <c r="L91" s="281"/>
      <c r="M91" s="242"/>
      <c r="N91" s="242"/>
      <c r="O91" s="242"/>
      <c r="P91" s="242"/>
      <c r="Q91" s="38"/>
      <c r="R91" s="38"/>
      <c r="S91" s="38"/>
      <c r="T91" s="38"/>
      <c r="U91" s="38"/>
      <c r="V91" s="38"/>
      <c r="W91" s="38"/>
      <c r="X91" s="38"/>
      <c r="Y91" s="38"/>
      <c r="Z91" s="38"/>
    </row>
    <row r="92" spans="1:26" ht="28.5" customHeight="1" x14ac:dyDescent="0.3">
      <c r="A92" s="38"/>
      <c r="B92" s="363"/>
      <c r="C92" s="284"/>
      <c r="D92" s="287"/>
      <c r="E92" s="287"/>
      <c r="F92" s="287"/>
      <c r="G92" s="51">
        <v>7</v>
      </c>
      <c r="H92" s="59"/>
      <c r="I92" s="287"/>
      <c r="J92" s="287"/>
      <c r="K92" s="313"/>
      <c r="L92" s="281"/>
      <c r="M92" s="242"/>
      <c r="N92" s="242"/>
      <c r="O92" s="242"/>
      <c r="P92" s="242"/>
      <c r="Q92" s="38"/>
      <c r="R92" s="38"/>
      <c r="S92" s="38"/>
      <c r="T92" s="38"/>
      <c r="U92" s="38"/>
      <c r="V92" s="38"/>
      <c r="W92" s="38"/>
      <c r="X92" s="38"/>
      <c r="Y92" s="38"/>
      <c r="Z92" s="38"/>
    </row>
    <row r="93" spans="1:26" ht="28.5" customHeight="1" x14ac:dyDescent="0.3">
      <c r="A93" s="38"/>
      <c r="B93" s="364"/>
      <c r="C93" s="285"/>
      <c r="D93" s="288"/>
      <c r="E93" s="288"/>
      <c r="F93" s="288"/>
      <c r="G93" s="60">
        <v>8</v>
      </c>
      <c r="H93" s="61"/>
      <c r="I93" s="288"/>
      <c r="J93" s="288"/>
      <c r="K93" s="314"/>
      <c r="L93" s="282"/>
      <c r="M93" s="242"/>
      <c r="N93" s="242"/>
      <c r="O93" s="242"/>
      <c r="P93" s="242"/>
      <c r="Q93" s="38"/>
      <c r="R93" s="38"/>
      <c r="S93" s="38"/>
      <c r="T93" s="38"/>
      <c r="U93" s="38"/>
      <c r="V93" s="38"/>
      <c r="W93" s="38"/>
      <c r="X93" s="38"/>
      <c r="Y93" s="38"/>
      <c r="Z93" s="38"/>
    </row>
    <row r="94" spans="1:26" ht="28.5" customHeight="1" x14ac:dyDescent="0.3">
      <c r="A94" s="38"/>
      <c r="B94" s="362" t="str">
        <f>+LEFT(C94,3)</f>
        <v>8.2</v>
      </c>
      <c r="C94" s="357" t="s">
        <v>355</v>
      </c>
      <c r="D94" s="286" t="s">
        <v>356</v>
      </c>
      <c r="E94" s="289" t="s">
        <v>357</v>
      </c>
      <c r="F94" s="290">
        <v>2</v>
      </c>
      <c r="G94" s="62">
        <v>1</v>
      </c>
      <c r="H94" s="63" t="s">
        <v>358</v>
      </c>
      <c r="I94" s="289" t="s">
        <v>359</v>
      </c>
      <c r="J94" s="290">
        <v>2</v>
      </c>
      <c r="K94" s="312" t="str">
        <f>+IF(OR(ISBLANK(F94),ISBLANK(J94)),"",IF(OR(AND(F94=1,J94=1),AND(F94=1,J94=2),AND(F94=1,J94=3)),"Deficiencia de control mayor (diseño y ejecución)",IF(OR(AND(F94=2,J94=2),AND(F94=3,J94=1),AND(F94=3,J94=2),AND(F94=2,J94=1)),"Deficiencia de control (diseño o ejecución)",IF(AND(F94=2,J94=3),"Oportunidad de mejora","Mantenimiento del control"))))</f>
        <v>Deficiencia de control (diseño o ejecución)</v>
      </c>
      <c r="L94" s="294">
        <f>+IF(K94="",75,IF(K94="Deficiencia de control mayor (diseño y ejecución)",80,IF(K94="Deficiencia de control (diseño o ejecución)",100,IF(K94="Oportunidad de mejora",120,140))))</f>
        <v>100</v>
      </c>
      <c r="M94" s="358">
        <v>2.6320999999999999</v>
      </c>
      <c r="N94" s="359">
        <f>+L94+M94</f>
        <v>102.63209999999999</v>
      </c>
      <c r="O94" s="360"/>
      <c r="P94" s="361"/>
      <c r="Q94" s="38"/>
      <c r="R94" s="38"/>
      <c r="S94" s="38"/>
      <c r="T94" s="38"/>
      <c r="U94" s="38"/>
      <c r="V94" s="38"/>
      <c r="W94" s="38"/>
      <c r="X94" s="38"/>
      <c r="Y94" s="38"/>
      <c r="Z94" s="38"/>
    </row>
    <row r="95" spans="1:26" ht="28.5" customHeight="1" x14ac:dyDescent="0.3">
      <c r="A95" s="38"/>
      <c r="B95" s="363"/>
      <c r="C95" s="284"/>
      <c r="D95" s="287"/>
      <c r="E95" s="287"/>
      <c r="F95" s="287"/>
      <c r="G95" s="51">
        <v>2</v>
      </c>
      <c r="H95" s="64" t="s">
        <v>360</v>
      </c>
      <c r="I95" s="287"/>
      <c r="J95" s="287"/>
      <c r="K95" s="313"/>
      <c r="L95" s="281"/>
      <c r="M95" s="242"/>
      <c r="N95" s="242"/>
      <c r="O95" s="242"/>
      <c r="P95" s="242"/>
      <c r="Q95" s="38"/>
      <c r="R95" s="38"/>
      <c r="S95" s="38"/>
      <c r="T95" s="38"/>
      <c r="U95" s="38"/>
      <c r="V95" s="38"/>
      <c r="W95" s="38"/>
      <c r="X95" s="38"/>
      <c r="Y95" s="38"/>
      <c r="Z95" s="38"/>
    </row>
    <row r="96" spans="1:26" ht="28.5" customHeight="1" x14ac:dyDescent="0.3">
      <c r="A96" s="38"/>
      <c r="B96" s="363"/>
      <c r="C96" s="284"/>
      <c r="D96" s="287"/>
      <c r="E96" s="287"/>
      <c r="F96" s="287"/>
      <c r="G96" s="51">
        <v>3</v>
      </c>
      <c r="H96" s="51"/>
      <c r="I96" s="287"/>
      <c r="J96" s="287"/>
      <c r="K96" s="313"/>
      <c r="L96" s="281"/>
      <c r="M96" s="242"/>
      <c r="N96" s="242"/>
      <c r="O96" s="242"/>
      <c r="P96" s="242"/>
      <c r="Q96" s="38"/>
      <c r="R96" s="38"/>
      <c r="S96" s="38"/>
      <c r="T96" s="38"/>
      <c r="U96" s="38"/>
      <c r="V96" s="38"/>
      <c r="W96" s="38"/>
      <c r="X96" s="38"/>
      <c r="Y96" s="38"/>
      <c r="Z96" s="38"/>
    </row>
    <row r="97" spans="1:26" ht="28.5" customHeight="1" x14ac:dyDescent="0.3">
      <c r="A97" s="38"/>
      <c r="B97" s="363"/>
      <c r="C97" s="284"/>
      <c r="D97" s="287"/>
      <c r="E97" s="287"/>
      <c r="F97" s="287"/>
      <c r="G97" s="51">
        <v>4</v>
      </c>
      <c r="H97" s="51"/>
      <c r="I97" s="287"/>
      <c r="J97" s="287"/>
      <c r="K97" s="313"/>
      <c r="L97" s="281"/>
      <c r="M97" s="242"/>
      <c r="N97" s="242"/>
      <c r="O97" s="242"/>
      <c r="P97" s="242"/>
      <c r="Q97" s="38"/>
      <c r="R97" s="38"/>
      <c r="S97" s="38"/>
      <c r="T97" s="38"/>
      <c r="U97" s="38"/>
      <c r="V97" s="38"/>
      <c r="W97" s="38"/>
      <c r="X97" s="38"/>
      <c r="Y97" s="38"/>
      <c r="Z97" s="38"/>
    </row>
    <row r="98" spans="1:26" ht="28.5" customHeight="1" x14ac:dyDescent="0.3">
      <c r="A98" s="38"/>
      <c r="B98" s="363"/>
      <c r="C98" s="284"/>
      <c r="D98" s="287"/>
      <c r="E98" s="287"/>
      <c r="F98" s="287"/>
      <c r="G98" s="51">
        <v>5</v>
      </c>
      <c r="H98" s="51"/>
      <c r="I98" s="287"/>
      <c r="J98" s="287"/>
      <c r="K98" s="313"/>
      <c r="L98" s="281"/>
      <c r="M98" s="242"/>
      <c r="N98" s="242"/>
      <c r="O98" s="242"/>
      <c r="P98" s="242"/>
      <c r="Q98" s="38"/>
      <c r="R98" s="38"/>
      <c r="S98" s="38"/>
      <c r="T98" s="38"/>
      <c r="U98" s="38"/>
      <c r="V98" s="38"/>
      <c r="W98" s="38"/>
      <c r="X98" s="38"/>
      <c r="Y98" s="38"/>
      <c r="Z98" s="38"/>
    </row>
    <row r="99" spans="1:26" ht="28.5" customHeight="1" x14ac:dyDescent="0.3">
      <c r="A99" s="38"/>
      <c r="B99" s="363"/>
      <c r="C99" s="284"/>
      <c r="D99" s="287"/>
      <c r="E99" s="287"/>
      <c r="F99" s="287"/>
      <c r="G99" s="51">
        <v>6</v>
      </c>
      <c r="H99" s="51"/>
      <c r="I99" s="287"/>
      <c r="J99" s="287"/>
      <c r="K99" s="313"/>
      <c r="L99" s="281"/>
      <c r="M99" s="242"/>
      <c r="N99" s="242"/>
      <c r="O99" s="242"/>
      <c r="P99" s="242"/>
      <c r="Q99" s="38"/>
      <c r="R99" s="38"/>
      <c r="S99" s="38"/>
      <c r="T99" s="38"/>
      <c r="U99" s="38"/>
      <c r="V99" s="38"/>
      <c r="W99" s="38"/>
      <c r="X99" s="38"/>
      <c r="Y99" s="38"/>
      <c r="Z99" s="38"/>
    </row>
    <row r="100" spans="1:26" ht="28.5" customHeight="1" x14ac:dyDescent="0.3">
      <c r="A100" s="38"/>
      <c r="B100" s="363"/>
      <c r="C100" s="284"/>
      <c r="D100" s="287"/>
      <c r="E100" s="287"/>
      <c r="F100" s="287"/>
      <c r="G100" s="51">
        <v>7</v>
      </c>
      <c r="H100" s="51"/>
      <c r="I100" s="287"/>
      <c r="J100" s="287"/>
      <c r="K100" s="313"/>
      <c r="L100" s="281"/>
      <c r="M100" s="242"/>
      <c r="N100" s="242"/>
      <c r="O100" s="242"/>
      <c r="P100" s="242"/>
      <c r="Q100" s="38"/>
      <c r="R100" s="38"/>
      <c r="S100" s="38"/>
      <c r="T100" s="38"/>
      <c r="U100" s="38"/>
      <c r="V100" s="38"/>
      <c r="W100" s="38"/>
      <c r="X100" s="38"/>
      <c r="Y100" s="38"/>
      <c r="Z100" s="38"/>
    </row>
    <row r="101" spans="1:26" ht="28.5" customHeight="1" x14ac:dyDescent="0.3">
      <c r="A101" s="38"/>
      <c r="B101" s="364"/>
      <c r="C101" s="285"/>
      <c r="D101" s="288"/>
      <c r="E101" s="288"/>
      <c r="F101" s="288"/>
      <c r="G101" s="60">
        <v>8</v>
      </c>
      <c r="H101" s="60"/>
      <c r="I101" s="288"/>
      <c r="J101" s="288"/>
      <c r="K101" s="314"/>
      <c r="L101" s="282"/>
      <c r="M101" s="242"/>
      <c r="N101" s="242"/>
      <c r="O101" s="242"/>
      <c r="P101" s="242"/>
      <c r="Q101" s="38"/>
      <c r="R101" s="38"/>
      <c r="S101" s="38"/>
      <c r="T101" s="38"/>
      <c r="U101" s="38"/>
      <c r="V101" s="38"/>
      <c r="W101" s="38"/>
      <c r="X101" s="38"/>
      <c r="Y101" s="38"/>
      <c r="Z101" s="38"/>
    </row>
    <row r="102" spans="1:26" ht="28.5" customHeight="1" x14ac:dyDescent="0.3">
      <c r="A102" s="38"/>
      <c r="B102" s="362" t="str">
        <f>+LEFT(C102,3)</f>
        <v>8.3</v>
      </c>
      <c r="C102" s="357" t="s">
        <v>361</v>
      </c>
      <c r="D102" s="286" t="s">
        <v>362</v>
      </c>
      <c r="E102" s="289" t="s">
        <v>363</v>
      </c>
      <c r="F102" s="290">
        <v>2</v>
      </c>
      <c r="G102" s="62">
        <v>1</v>
      </c>
      <c r="H102" s="63" t="s">
        <v>364</v>
      </c>
      <c r="I102" s="289" t="s">
        <v>365</v>
      </c>
      <c r="J102" s="290">
        <v>3</v>
      </c>
      <c r="K102" s="312"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Oportunidad de mejora</v>
      </c>
      <c r="L102" s="294">
        <f>+IF(K102="",75,IF(K102="Deficiencia de control mayor (diseño y ejecución)",80,IF(K102="Deficiencia de control (diseño o ejecución)",100,IF(K102="Oportunidad de mejora",120,140))))</f>
        <v>120</v>
      </c>
      <c r="M102" s="358">
        <v>2.7456</v>
      </c>
      <c r="N102" s="359">
        <f>+L102+M102</f>
        <v>122.7456</v>
      </c>
      <c r="O102" s="360"/>
      <c r="P102" s="361"/>
      <c r="Q102" s="38"/>
      <c r="R102" s="38"/>
      <c r="S102" s="38"/>
      <c r="T102" s="38"/>
      <c r="U102" s="38"/>
      <c r="V102" s="38"/>
      <c r="W102" s="38"/>
      <c r="X102" s="38"/>
      <c r="Y102" s="38"/>
      <c r="Z102" s="38"/>
    </row>
    <row r="103" spans="1:26" ht="83.25" customHeight="1" x14ac:dyDescent="0.3">
      <c r="A103" s="38"/>
      <c r="B103" s="363"/>
      <c r="C103" s="284"/>
      <c r="D103" s="287"/>
      <c r="E103" s="287"/>
      <c r="F103" s="287"/>
      <c r="G103" s="51">
        <v>2</v>
      </c>
      <c r="H103" s="64" t="s">
        <v>366</v>
      </c>
      <c r="I103" s="287"/>
      <c r="J103" s="287"/>
      <c r="K103" s="313"/>
      <c r="L103" s="281"/>
      <c r="M103" s="242"/>
      <c r="N103" s="242"/>
      <c r="O103" s="242"/>
      <c r="P103" s="242"/>
      <c r="Q103" s="38"/>
      <c r="R103" s="38"/>
      <c r="S103" s="38"/>
      <c r="T103" s="38"/>
      <c r="U103" s="38"/>
      <c r="V103" s="38"/>
      <c r="W103" s="38"/>
      <c r="X103" s="38"/>
      <c r="Y103" s="38"/>
      <c r="Z103" s="38"/>
    </row>
    <row r="104" spans="1:26" ht="28.5" customHeight="1" x14ac:dyDescent="0.3">
      <c r="A104" s="38"/>
      <c r="B104" s="363"/>
      <c r="C104" s="284"/>
      <c r="D104" s="287"/>
      <c r="E104" s="287"/>
      <c r="F104" s="287"/>
      <c r="G104" s="51">
        <v>3</v>
      </c>
      <c r="H104" s="64"/>
      <c r="I104" s="287"/>
      <c r="J104" s="287"/>
      <c r="K104" s="313"/>
      <c r="L104" s="281"/>
      <c r="M104" s="242"/>
      <c r="N104" s="242"/>
      <c r="O104" s="242"/>
      <c r="P104" s="242"/>
      <c r="Q104" s="38"/>
      <c r="R104" s="38"/>
      <c r="S104" s="38"/>
      <c r="T104" s="38"/>
      <c r="U104" s="38"/>
      <c r="V104" s="38"/>
      <c r="W104" s="38"/>
      <c r="X104" s="38"/>
      <c r="Y104" s="38"/>
      <c r="Z104" s="38"/>
    </row>
    <row r="105" spans="1:26" ht="28.5" customHeight="1" x14ac:dyDescent="0.3">
      <c r="A105" s="38"/>
      <c r="B105" s="363"/>
      <c r="C105" s="284"/>
      <c r="D105" s="287"/>
      <c r="E105" s="287"/>
      <c r="F105" s="287"/>
      <c r="G105" s="51">
        <v>4</v>
      </c>
      <c r="H105" s="51"/>
      <c r="I105" s="287"/>
      <c r="J105" s="287"/>
      <c r="K105" s="313"/>
      <c r="L105" s="281"/>
      <c r="M105" s="242"/>
      <c r="N105" s="242"/>
      <c r="O105" s="242"/>
      <c r="P105" s="242"/>
      <c r="Q105" s="38"/>
      <c r="R105" s="38"/>
      <c r="S105" s="38"/>
      <c r="T105" s="38"/>
      <c r="U105" s="38"/>
      <c r="V105" s="38"/>
      <c r="W105" s="38"/>
      <c r="X105" s="38"/>
      <c r="Y105" s="38"/>
      <c r="Z105" s="38"/>
    </row>
    <row r="106" spans="1:26" ht="28.5" customHeight="1" x14ac:dyDescent="0.3">
      <c r="A106" s="38"/>
      <c r="B106" s="363"/>
      <c r="C106" s="284"/>
      <c r="D106" s="287"/>
      <c r="E106" s="287"/>
      <c r="F106" s="287"/>
      <c r="G106" s="51">
        <v>5</v>
      </c>
      <c r="H106" s="51"/>
      <c r="I106" s="287"/>
      <c r="J106" s="287"/>
      <c r="K106" s="313"/>
      <c r="L106" s="281"/>
      <c r="M106" s="242"/>
      <c r="N106" s="242"/>
      <c r="O106" s="242"/>
      <c r="P106" s="242"/>
      <c r="Q106" s="38"/>
      <c r="R106" s="38"/>
      <c r="S106" s="38"/>
      <c r="T106" s="38"/>
      <c r="U106" s="38"/>
      <c r="V106" s="38"/>
      <c r="W106" s="38"/>
      <c r="X106" s="38"/>
      <c r="Y106" s="38"/>
      <c r="Z106" s="38"/>
    </row>
    <row r="107" spans="1:26" ht="28.5" customHeight="1" x14ac:dyDescent="0.3">
      <c r="A107" s="38"/>
      <c r="B107" s="363"/>
      <c r="C107" s="284"/>
      <c r="D107" s="287"/>
      <c r="E107" s="287"/>
      <c r="F107" s="287"/>
      <c r="G107" s="51">
        <v>6</v>
      </c>
      <c r="H107" s="51"/>
      <c r="I107" s="287"/>
      <c r="J107" s="287"/>
      <c r="K107" s="313"/>
      <c r="L107" s="281"/>
      <c r="M107" s="242"/>
      <c r="N107" s="242"/>
      <c r="O107" s="242"/>
      <c r="P107" s="242"/>
      <c r="Q107" s="38"/>
      <c r="R107" s="38"/>
      <c r="S107" s="38"/>
      <c r="T107" s="38"/>
      <c r="U107" s="38"/>
      <c r="V107" s="38"/>
      <c r="W107" s="38"/>
      <c r="X107" s="38"/>
      <c r="Y107" s="38"/>
      <c r="Z107" s="38"/>
    </row>
    <row r="108" spans="1:26" ht="28.5" customHeight="1" x14ac:dyDescent="0.3">
      <c r="A108" s="38"/>
      <c r="B108" s="363"/>
      <c r="C108" s="284"/>
      <c r="D108" s="287"/>
      <c r="E108" s="287"/>
      <c r="F108" s="287"/>
      <c r="G108" s="51">
        <v>7</v>
      </c>
      <c r="H108" s="51"/>
      <c r="I108" s="287"/>
      <c r="J108" s="287"/>
      <c r="K108" s="313"/>
      <c r="L108" s="281"/>
      <c r="M108" s="242"/>
      <c r="N108" s="242"/>
      <c r="O108" s="242"/>
      <c r="P108" s="242"/>
      <c r="Q108" s="38"/>
      <c r="R108" s="38"/>
      <c r="S108" s="38"/>
      <c r="T108" s="38"/>
      <c r="U108" s="38"/>
      <c r="V108" s="38"/>
      <c r="W108" s="38"/>
      <c r="X108" s="38"/>
      <c r="Y108" s="38"/>
      <c r="Z108" s="38"/>
    </row>
    <row r="109" spans="1:26" ht="28.5" customHeight="1" x14ac:dyDescent="0.3">
      <c r="A109" s="38"/>
      <c r="B109" s="364"/>
      <c r="C109" s="285"/>
      <c r="D109" s="288"/>
      <c r="E109" s="288"/>
      <c r="F109" s="288"/>
      <c r="G109" s="60">
        <v>8</v>
      </c>
      <c r="H109" s="60"/>
      <c r="I109" s="288"/>
      <c r="J109" s="288"/>
      <c r="K109" s="314"/>
      <c r="L109" s="282"/>
      <c r="M109" s="242"/>
      <c r="N109" s="242"/>
      <c r="O109" s="242"/>
      <c r="P109" s="242"/>
      <c r="Q109" s="38"/>
      <c r="R109" s="38"/>
      <c r="S109" s="38"/>
      <c r="T109" s="38"/>
      <c r="U109" s="38"/>
      <c r="V109" s="38"/>
      <c r="W109" s="38"/>
      <c r="X109" s="38"/>
      <c r="Y109" s="38"/>
      <c r="Z109" s="38"/>
    </row>
    <row r="110" spans="1:26" ht="45.75" customHeight="1" x14ac:dyDescent="0.3">
      <c r="A110" s="38"/>
      <c r="B110" s="362" t="str">
        <f>+LEFT(C110,3)</f>
        <v>8.4</v>
      </c>
      <c r="C110" s="357" t="s">
        <v>367</v>
      </c>
      <c r="D110" s="286" t="s">
        <v>356</v>
      </c>
      <c r="E110" s="289" t="s">
        <v>368</v>
      </c>
      <c r="F110" s="325">
        <v>2</v>
      </c>
      <c r="G110" s="62">
        <v>1</v>
      </c>
      <c r="H110" s="63" t="s">
        <v>369</v>
      </c>
      <c r="I110" s="289" t="s">
        <v>370</v>
      </c>
      <c r="J110" s="325">
        <v>2</v>
      </c>
      <c r="K110" s="312"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294">
        <f>+IF(K110="",75,IF(K110="Deficiencia de control mayor (diseño y ejecución)",80,IF(K110="Deficiencia de control (diseño o ejecución)",100,IF(K110="Oportunidad de mejora",120,140))))</f>
        <v>100</v>
      </c>
      <c r="M110" s="358">
        <v>2.8744999999999998</v>
      </c>
      <c r="N110" s="359">
        <f>+L110+M110</f>
        <v>102.8745</v>
      </c>
      <c r="O110" s="360"/>
      <c r="P110" s="361"/>
      <c r="Q110" s="38"/>
      <c r="R110" s="38"/>
      <c r="S110" s="38"/>
      <c r="T110" s="38"/>
      <c r="U110" s="38"/>
      <c r="V110" s="38"/>
      <c r="W110" s="38"/>
      <c r="X110" s="38"/>
      <c r="Y110" s="38"/>
      <c r="Z110" s="38"/>
    </row>
    <row r="111" spans="1:26" ht="42.75" customHeight="1" x14ac:dyDescent="0.3">
      <c r="A111" s="38"/>
      <c r="B111" s="363"/>
      <c r="C111" s="284"/>
      <c r="D111" s="287"/>
      <c r="E111" s="287"/>
      <c r="F111" s="287"/>
      <c r="G111" s="51">
        <v>2</v>
      </c>
      <c r="H111" s="64" t="s">
        <v>371</v>
      </c>
      <c r="I111" s="287"/>
      <c r="J111" s="287"/>
      <c r="K111" s="313"/>
      <c r="L111" s="281"/>
      <c r="M111" s="242"/>
      <c r="N111" s="242"/>
      <c r="O111" s="242"/>
      <c r="P111" s="242"/>
      <c r="Q111" s="38"/>
      <c r="R111" s="38"/>
      <c r="S111" s="38"/>
      <c r="T111" s="38"/>
      <c r="U111" s="38"/>
      <c r="V111" s="38"/>
      <c r="W111" s="38"/>
      <c r="X111" s="38"/>
      <c r="Y111" s="38"/>
      <c r="Z111" s="38"/>
    </row>
    <row r="112" spans="1:26" ht="30" customHeight="1" x14ac:dyDescent="0.3">
      <c r="A112" s="38"/>
      <c r="B112" s="363"/>
      <c r="C112" s="284"/>
      <c r="D112" s="287"/>
      <c r="E112" s="287"/>
      <c r="F112" s="287"/>
      <c r="G112" s="51">
        <v>3</v>
      </c>
      <c r="H112" s="64"/>
      <c r="I112" s="287"/>
      <c r="J112" s="287"/>
      <c r="K112" s="313"/>
      <c r="L112" s="281"/>
      <c r="M112" s="242"/>
      <c r="N112" s="242"/>
      <c r="O112" s="242"/>
      <c r="P112" s="242"/>
      <c r="Q112" s="38"/>
      <c r="R112" s="38"/>
      <c r="S112" s="38"/>
      <c r="T112" s="38"/>
      <c r="U112" s="38"/>
      <c r="V112" s="38"/>
      <c r="W112" s="38"/>
      <c r="X112" s="38"/>
      <c r="Y112" s="38"/>
      <c r="Z112" s="38"/>
    </row>
    <row r="113" spans="1:26" ht="30" customHeight="1" x14ac:dyDescent="0.3">
      <c r="A113" s="38"/>
      <c r="B113" s="363"/>
      <c r="C113" s="284"/>
      <c r="D113" s="287"/>
      <c r="E113" s="287"/>
      <c r="F113" s="287"/>
      <c r="G113" s="51">
        <v>4</v>
      </c>
      <c r="H113" s="64"/>
      <c r="I113" s="287"/>
      <c r="J113" s="287"/>
      <c r="K113" s="313"/>
      <c r="L113" s="281"/>
      <c r="M113" s="242"/>
      <c r="N113" s="242"/>
      <c r="O113" s="242"/>
      <c r="P113" s="242"/>
      <c r="Q113" s="38"/>
      <c r="R113" s="38"/>
      <c r="S113" s="38"/>
      <c r="T113" s="38"/>
      <c r="U113" s="38"/>
      <c r="V113" s="38"/>
      <c r="W113" s="38"/>
      <c r="X113" s="38"/>
      <c r="Y113" s="38"/>
      <c r="Z113" s="38"/>
    </row>
    <row r="114" spans="1:26" ht="30" customHeight="1" x14ac:dyDescent="0.3">
      <c r="A114" s="38"/>
      <c r="B114" s="363"/>
      <c r="C114" s="284"/>
      <c r="D114" s="287"/>
      <c r="E114" s="287"/>
      <c r="F114" s="287"/>
      <c r="G114" s="51">
        <v>5</v>
      </c>
      <c r="H114" s="64"/>
      <c r="I114" s="287"/>
      <c r="J114" s="287"/>
      <c r="K114" s="313"/>
      <c r="L114" s="281"/>
      <c r="M114" s="242"/>
      <c r="N114" s="242"/>
      <c r="O114" s="242"/>
      <c r="P114" s="242"/>
      <c r="Q114" s="38"/>
      <c r="R114" s="38"/>
      <c r="S114" s="38"/>
      <c r="T114" s="38"/>
      <c r="U114" s="38"/>
      <c r="V114" s="38"/>
      <c r="W114" s="38"/>
      <c r="X114" s="38"/>
      <c r="Y114" s="38"/>
      <c r="Z114" s="38"/>
    </row>
    <row r="115" spans="1:26" ht="30" customHeight="1" x14ac:dyDescent="0.3">
      <c r="A115" s="38"/>
      <c r="B115" s="363"/>
      <c r="C115" s="284"/>
      <c r="D115" s="287"/>
      <c r="E115" s="287"/>
      <c r="F115" s="287"/>
      <c r="G115" s="51">
        <v>6</v>
      </c>
      <c r="H115" s="51"/>
      <c r="I115" s="287"/>
      <c r="J115" s="287"/>
      <c r="K115" s="313"/>
      <c r="L115" s="281"/>
      <c r="M115" s="242"/>
      <c r="N115" s="242"/>
      <c r="O115" s="242"/>
      <c r="P115" s="242"/>
      <c r="Q115" s="38"/>
      <c r="R115" s="38"/>
      <c r="S115" s="38"/>
      <c r="T115" s="38"/>
      <c r="U115" s="38"/>
      <c r="V115" s="38"/>
      <c r="W115" s="38"/>
      <c r="X115" s="38"/>
      <c r="Y115" s="38"/>
      <c r="Z115" s="38"/>
    </row>
    <row r="116" spans="1:26" ht="30" customHeight="1" x14ac:dyDescent="0.3">
      <c r="A116" s="38"/>
      <c r="B116" s="363"/>
      <c r="C116" s="284"/>
      <c r="D116" s="287"/>
      <c r="E116" s="287"/>
      <c r="F116" s="287"/>
      <c r="G116" s="51">
        <v>7</v>
      </c>
      <c r="H116" s="51"/>
      <c r="I116" s="287"/>
      <c r="J116" s="287"/>
      <c r="K116" s="313"/>
      <c r="L116" s="281"/>
      <c r="M116" s="242"/>
      <c r="N116" s="242"/>
      <c r="O116" s="242"/>
      <c r="P116" s="242"/>
      <c r="Q116" s="38"/>
      <c r="R116" s="38"/>
      <c r="S116" s="38"/>
      <c r="T116" s="38"/>
      <c r="U116" s="38"/>
      <c r="V116" s="38"/>
      <c r="W116" s="38"/>
      <c r="X116" s="38"/>
      <c r="Y116" s="38"/>
      <c r="Z116" s="38"/>
    </row>
    <row r="117" spans="1:26" ht="30" customHeight="1" x14ac:dyDescent="0.3">
      <c r="A117" s="38"/>
      <c r="B117" s="364"/>
      <c r="C117" s="285"/>
      <c r="D117" s="288"/>
      <c r="E117" s="288"/>
      <c r="F117" s="288"/>
      <c r="G117" s="60">
        <v>8</v>
      </c>
      <c r="H117" s="60"/>
      <c r="I117" s="288"/>
      <c r="J117" s="288"/>
      <c r="K117" s="314"/>
      <c r="L117" s="282"/>
      <c r="M117" s="242"/>
      <c r="N117" s="242"/>
      <c r="O117" s="242"/>
      <c r="P117" s="242"/>
      <c r="Q117" s="38"/>
      <c r="R117" s="38"/>
      <c r="S117" s="38"/>
      <c r="T117" s="38"/>
      <c r="U117" s="38"/>
      <c r="V117" s="38"/>
      <c r="W117" s="38"/>
      <c r="X117" s="38"/>
      <c r="Y117" s="38"/>
      <c r="Z117" s="38"/>
    </row>
    <row r="118" spans="1:26" ht="22.5" customHeight="1" x14ac:dyDescent="0.3">
      <c r="A118" s="38"/>
      <c r="B118" s="381"/>
      <c r="C118" s="381" t="s">
        <v>372</v>
      </c>
      <c r="D118" s="366" t="s">
        <v>8</v>
      </c>
      <c r="E118" s="366" t="s">
        <v>373</v>
      </c>
      <c r="F118" s="370" t="s">
        <v>374</v>
      </c>
      <c r="G118" s="371" t="s">
        <v>116</v>
      </c>
      <c r="H118" s="341"/>
      <c r="I118" s="372"/>
      <c r="J118" s="370" t="s">
        <v>375</v>
      </c>
      <c r="K118" s="370" t="s">
        <v>161</v>
      </c>
      <c r="L118" s="375"/>
      <c r="M118" s="375"/>
      <c r="N118" s="376"/>
      <c r="O118" s="367"/>
      <c r="P118" s="368"/>
      <c r="Q118" s="38"/>
      <c r="R118" s="38"/>
      <c r="S118" s="38"/>
      <c r="T118" s="38"/>
      <c r="U118" s="38"/>
      <c r="V118" s="38"/>
      <c r="W118" s="38"/>
      <c r="X118" s="38"/>
      <c r="Y118" s="38"/>
      <c r="Z118" s="38"/>
    </row>
    <row r="119" spans="1:26" ht="22.5" customHeight="1" x14ac:dyDescent="0.3">
      <c r="A119" s="38"/>
      <c r="B119" s="292"/>
      <c r="C119" s="292"/>
      <c r="D119" s="292"/>
      <c r="E119" s="292"/>
      <c r="F119" s="292"/>
      <c r="G119" s="365" t="s">
        <v>13</v>
      </c>
      <c r="H119" s="366" t="s">
        <v>15</v>
      </c>
      <c r="I119" s="366" t="s">
        <v>17</v>
      </c>
      <c r="J119" s="292"/>
      <c r="K119" s="292"/>
      <c r="L119" s="242"/>
      <c r="M119" s="242"/>
      <c r="N119" s="242"/>
      <c r="O119" s="242"/>
      <c r="P119" s="242"/>
      <c r="Q119" s="38"/>
      <c r="R119" s="38"/>
      <c r="S119" s="38"/>
      <c r="T119" s="38"/>
      <c r="U119" s="38"/>
      <c r="V119" s="38"/>
      <c r="W119" s="38"/>
      <c r="X119" s="38"/>
      <c r="Y119" s="38"/>
      <c r="Z119" s="38"/>
    </row>
    <row r="120" spans="1:26" ht="78.75" customHeight="1" x14ac:dyDescent="0.3">
      <c r="A120" s="38"/>
      <c r="B120" s="297"/>
      <c r="C120" s="297"/>
      <c r="D120" s="307"/>
      <c r="E120" s="307"/>
      <c r="F120" s="297"/>
      <c r="G120" s="297"/>
      <c r="H120" s="307"/>
      <c r="I120" s="307"/>
      <c r="J120" s="297"/>
      <c r="K120" s="297"/>
      <c r="L120" s="242"/>
      <c r="M120" s="242"/>
      <c r="N120" s="242"/>
      <c r="O120" s="242"/>
      <c r="P120" s="242"/>
      <c r="Q120" s="38"/>
      <c r="R120" s="38"/>
      <c r="S120" s="38"/>
      <c r="T120" s="38"/>
      <c r="U120" s="38"/>
      <c r="V120" s="38"/>
      <c r="W120" s="38"/>
      <c r="X120" s="38"/>
      <c r="Y120" s="38"/>
      <c r="Z120" s="38"/>
    </row>
    <row r="121" spans="1:26" ht="22.5" customHeight="1" x14ac:dyDescent="0.3">
      <c r="A121" s="38"/>
      <c r="B121" s="362" t="str">
        <f>+LEFT(C121,3)</f>
        <v>9.1</v>
      </c>
      <c r="C121" s="357" t="s">
        <v>376</v>
      </c>
      <c r="D121" s="286" t="s">
        <v>377</v>
      </c>
      <c r="E121" s="289" t="s">
        <v>378</v>
      </c>
      <c r="F121" s="325">
        <v>2</v>
      </c>
      <c r="G121" s="62">
        <v>1</v>
      </c>
      <c r="H121" s="63" t="s">
        <v>379</v>
      </c>
      <c r="I121" s="289" t="s">
        <v>380</v>
      </c>
      <c r="J121" s="290">
        <v>2</v>
      </c>
      <c r="K121" s="312"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Deficiencia de control (diseño o ejecución)</v>
      </c>
      <c r="L121" s="294">
        <f>+IF(K121="",75,IF(K121="Deficiencia de control mayor (diseño y ejecución)",80,IF(K121="Deficiencia de control (diseño o ejecución)",100,IF(K121="Oportunidad de mejora",120,140))))</f>
        <v>100</v>
      </c>
      <c r="M121" s="358">
        <v>2.9634999999999998</v>
      </c>
      <c r="N121" s="359">
        <f>+L121+M121</f>
        <v>102.9635</v>
      </c>
      <c r="O121" s="360"/>
      <c r="P121" s="361"/>
      <c r="Q121" s="38"/>
      <c r="R121" s="38"/>
      <c r="S121" s="38"/>
      <c r="T121" s="38"/>
      <c r="U121" s="38"/>
      <c r="V121" s="38"/>
      <c r="W121" s="38"/>
      <c r="X121" s="38"/>
      <c r="Y121" s="38"/>
      <c r="Z121" s="38"/>
    </row>
    <row r="122" spans="1:26" ht="22.5" customHeight="1" x14ac:dyDescent="0.3">
      <c r="A122" s="38"/>
      <c r="B122" s="363"/>
      <c r="C122" s="284"/>
      <c r="D122" s="287"/>
      <c r="E122" s="287"/>
      <c r="F122" s="287"/>
      <c r="G122" s="51">
        <v>2</v>
      </c>
      <c r="H122" s="64" t="s">
        <v>381</v>
      </c>
      <c r="I122" s="287"/>
      <c r="J122" s="287"/>
      <c r="K122" s="313"/>
      <c r="L122" s="281"/>
      <c r="M122" s="242"/>
      <c r="N122" s="242"/>
      <c r="O122" s="242"/>
      <c r="P122" s="242"/>
      <c r="Q122" s="38"/>
      <c r="R122" s="38"/>
      <c r="S122" s="38"/>
      <c r="T122" s="38"/>
      <c r="U122" s="38"/>
      <c r="V122" s="38"/>
      <c r="W122" s="38"/>
      <c r="X122" s="38"/>
      <c r="Y122" s="38"/>
      <c r="Z122" s="38"/>
    </row>
    <row r="123" spans="1:26" ht="16.5" customHeight="1" x14ac:dyDescent="0.3">
      <c r="A123" s="38"/>
      <c r="B123" s="363"/>
      <c r="C123" s="284"/>
      <c r="D123" s="287"/>
      <c r="E123" s="287"/>
      <c r="F123" s="287"/>
      <c r="G123" s="51">
        <v>3</v>
      </c>
      <c r="H123" s="51"/>
      <c r="I123" s="287"/>
      <c r="J123" s="287"/>
      <c r="K123" s="313"/>
      <c r="L123" s="281"/>
      <c r="M123" s="242"/>
      <c r="N123" s="242"/>
      <c r="O123" s="242"/>
      <c r="P123" s="242"/>
      <c r="Q123" s="38"/>
      <c r="R123" s="38"/>
      <c r="S123" s="38"/>
      <c r="T123" s="38"/>
      <c r="U123" s="38"/>
      <c r="V123" s="38"/>
      <c r="W123" s="38"/>
      <c r="X123" s="38"/>
      <c r="Y123" s="38"/>
      <c r="Z123" s="38"/>
    </row>
    <row r="124" spans="1:26" ht="22.5" customHeight="1" x14ac:dyDescent="0.3">
      <c r="A124" s="38"/>
      <c r="B124" s="363"/>
      <c r="C124" s="284"/>
      <c r="D124" s="287"/>
      <c r="E124" s="287"/>
      <c r="F124" s="287"/>
      <c r="G124" s="51">
        <v>4</v>
      </c>
      <c r="H124" s="51"/>
      <c r="I124" s="287"/>
      <c r="J124" s="287"/>
      <c r="K124" s="313"/>
      <c r="L124" s="281"/>
      <c r="M124" s="242"/>
      <c r="N124" s="242"/>
      <c r="O124" s="242"/>
      <c r="P124" s="242"/>
      <c r="Q124" s="38"/>
      <c r="R124" s="38"/>
      <c r="S124" s="38"/>
      <c r="T124" s="38"/>
      <c r="U124" s="38"/>
      <c r="V124" s="38"/>
      <c r="W124" s="38"/>
      <c r="X124" s="38"/>
      <c r="Y124" s="38"/>
      <c r="Z124" s="38"/>
    </row>
    <row r="125" spans="1:26" ht="22.5" customHeight="1" x14ac:dyDescent="0.3">
      <c r="A125" s="38"/>
      <c r="B125" s="363"/>
      <c r="C125" s="284"/>
      <c r="D125" s="287"/>
      <c r="E125" s="287"/>
      <c r="F125" s="287"/>
      <c r="G125" s="51">
        <v>5</v>
      </c>
      <c r="H125" s="51"/>
      <c r="I125" s="287"/>
      <c r="J125" s="287"/>
      <c r="K125" s="313"/>
      <c r="L125" s="281"/>
      <c r="M125" s="242"/>
      <c r="N125" s="242"/>
      <c r="O125" s="242"/>
      <c r="P125" s="242"/>
      <c r="Q125" s="38"/>
      <c r="R125" s="38"/>
      <c r="S125" s="38"/>
      <c r="T125" s="38"/>
      <c r="U125" s="38"/>
      <c r="V125" s="38"/>
      <c r="W125" s="38"/>
      <c r="X125" s="38"/>
      <c r="Y125" s="38"/>
      <c r="Z125" s="38"/>
    </row>
    <row r="126" spans="1:26" ht="22.5" customHeight="1" x14ac:dyDescent="0.3">
      <c r="A126" s="38"/>
      <c r="B126" s="363"/>
      <c r="C126" s="284"/>
      <c r="D126" s="287"/>
      <c r="E126" s="287"/>
      <c r="F126" s="287"/>
      <c r="G126" s="51">
        <v>6</v>
      </c>
      <c r="H126" s="51"/>
      <c r="I126" s="287"/>
      <c r="J126" s="287"/>
      <c r="K126" s="313"/>
      <c r="L126" s="281"/>
      <c r="M126" s="242"/>
      <c r="N126" s="242"/>
      <c r="O126" s="242"/>
      <c r="P126" s="242"/>
      <c r="Q126" s="38"/>
      <c r="R126" s="38"/>
      <c r="S126" s="38"/>
      <c r="T126" s="38"/>
      <c r="U126" s="38"/>
      <c r="V126" s="38"/>
      <c r="W126" s="38"/>
      <c r="X126" s="38"/>
      <c r="Y126" s="38"/>
      <c r="Z126" s="38"/>
    </row>
    <row r="127" spans="1:26" ht="22.5" customHeight="1" x14ac:dyDescent="0.3">
      <c r="A127" s="38"/>
      <c r="B127" s="363"/>
      <c r="C127" s="284"/>
      <c r="D127" s="287"/>
      <c r="E127" s="287"/>
      <c r="F127" s="287"/>
      <c r="G127" s="51">
        <v>7</v>
      </c>
      <c r="H127" s="51"/>
      <c r="I127" s="287"/>
      <c r="J127" s="287"/>
      <c r="K127" s="313"/>
      <c r="L127" s="281"/>
      <c r="M127" s="242"/>
      <c r="N127" s="242"/>
      <c r="O127" s="242"/>
      <c r="P127" s="242"/>
      <c r="Q127" s="38"/>
      <c r="R127" s="38"/>
      <c r="S127" s="38"/>
      <c r="T127" s="38"/>
      <c r="U127" s="38"/>
      <c r="V127" s="38"/>
      <c r="W127" s="38"/>
      <c r="X127" s="38"/>
      <c r="Y127" s="38"/>
      <c r="Z127" s="38"/>
    </row>
    <row r="128" spans="1:26" ht="22.5" customHeight="1" x14ac:dyDescent="0.3">
      <c r="A128" s="38"/>
      <c r="B128" s="364"/>
      <c r="C128" s="285"/>
      <c r="D128" s="288"/>
      <c r="E128" s="288"/>
      <c r="F128" s="288"/>
      <c r="G128" s="60">
        <v>8</v>
      </c>
      <c r="H128" s="60"/>
      <c r="I128" s="288"/>
      <c r="J128" s="288"/>
      <c r="K128" s="314"/>
      <c r="L128" s="282"/>
      <c r="M128" s="242"/>
      <c r="N128" s="242"/>
      <c r="O128" s="242"/>
      <c r="P128" s="242"/>
      <c r="Q128" s="38"/>
      <c r="R128" s="38"/>
      <c r="S128" s="38"/>
      <c r="T128" s="38"/>
      <c r="U128" s="38"/>
      <c r="V128" s="38"/>
      <c r="W128" s="38"/>
      <c r="X128" s="38"/>
      <c r="Y128" s="38"/>
      <c r="Z128" s="38"/>
    </row>
    <row r="129" spans="1:26" ht="35.25" customHeight="1" x14ac:dyDescent="0.3">
      <c r="A129" s="38"/>
      <c r="B129" s="362" t="str">
        <f>+LEFT(C129,3)</f>
        <v>9.2</v>
      </c>
      <c r="C129" s="357" t="s">
        <v>382</v>
      </c>
      <c r="D129" s="286" t="s">
        <v>383</v>
      </c>
      <c r="E129" s="289" t="s">
        <v>384</v>
      </c>
      <c r="F129" s="290">
        <v>3</v>
      </c>
      <c r="G129" s="62">
        <v>1</v>
      </c>
      <c r="H129" s="63" t="s">
        <v>385</v>
      </c>
      <c r="I129" s="289" t="s">
        <v>386</v>
      </c>
      <c r="J129" s="290">
        <v>3</v>
      </c>
      <c r="K129" s="312"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294">
        <f>+IF(K129="",75,IF(K129="Deficiencia de control mayor (diseño y ejecución)",80,IF(K129="Deficiencia de control (diseño o ejecución)",100,IF(K129="Oportunidad de mejora",120,140))))</f>
        <v>140</v>
      </c>
      <c r="M129" s="358">
        <v>3.0125000000000002</v>
      </c>
      <c r="N129" s="359">
        <f>+L129+M129</f>
        <v>143.01249999999999</v>
      </c>
      <c r="O129" s="360"/>
      <c r="P129" s="361"/>
      <c r="Q129" s="38"/>
      <c r="R129" s="38"/>
      <c r="S129" s="38"/>
      <c r="T129" s="38"/>
      <c r="U129" s="38"/>
      <c r="V129" s="38"/>
      <c r="W129" s="38"/>
      <c r="X129" s="38"/>
      <c r="Y129" s="38"/>
      <c r="Z129" s="38"/>
    </row>
    <row r="130" spans="1:26" ht="59.25" customHeight="1" x14ac:dyDescent="0.3">
      <c r="A130" s="38"/>
      <c r="B130" s="363"/>
      <c r="C130" s="284"/>
      <c r="D130" s="287"/>
      <c r="E130" s="287"/>
      <c r="F130" s="287"/>
      <c r="G130" s="51">
        <v>2</v>
      </c>
      <c r="H130" s="64" t="s">
        <v>387</v>
      </c>
      <c r="I130" s="287"/>
      <c r="J130" s="287"/>
      <c r="K130" s="313"/>
      <c r="L130" s="281"/>
      <c r="M130" s="242"/>
      <c r="N130" s="242"/>
      <c r="O130" s="242"/>
      <c r="P130" s="242"/>
      <c r="Q130" s="38"/>
      <c r="R130" s="38"/>
      <c r="S130" s="38"/>
      <c r="T130" s="38"/>
      <c r="U130" s="38"/>
      <c r="V130" s="38"/>
      <c r="W130" s="38"/>
      <c r="X130" s="38"/>
      <c r="Y130" s="38"/>
      <c r="Z130" s="38"/>
    </row>
    <row r="131" spans="1:26" ht="22.5" customHeight="1" x14ac:dyDescent="0.3">
      <c r="A131" s="38"/>
      <c r="B131" s="363"/>
      <c r="C131" s="284"/>
      <c r="D131" s="287"/>
      <c r="E131" s="287"/>
      <c r="F131" s="287"/>
      <c r="G131" s="51">
        <v>3</v>
      </c>
      <c r="H131" s="64"/>
      <c r="I131" s="287"/>
      <c r="J131" s="287"/>
      <c r="K131" s="313"/>
      <c r="L131" s="281"/>
      <c r="M131" s="242"/>
      <c r="N131" s="242"/>
      <c r="O131" s="242"/>
      <c r="P131" s="242"/>
      <c r="Q131" s="38"/>
      <c r="R131" s="38"/>
      <c r="S131" s="38"/>
      <c r="T131" s="38"/>
      <c r="U131" s="38"/>
      <c r="V131" s="38"/>
      <c r="W131" s="38"/>
      <c r="X131" s="38"/>
      <c r="Y131" s="38"/>
      <c r="Z131" s="38"/>
    </row>
    <row r="132" spans="1:26" ht="22.5" customHeight="1" x14ac:dyDescent="0.3">
      <c r="A132" s="38"/>
      <c r="B132" s="363"/>
      <c r="C132" s="284"/>
      <c r="D132" s="287"/>
      <c r="E132" s="287"/>
      <c r="F132" s="287"/>
      <c r="G132" s="51">
        <v>4</v>
      </c>
      <c r="H132" s="64"/>
      <c r="I132" s="287"/>
      <c r="J132" s="287"/>
      <c r="K132" s="313"/>
      <c r="L132" s="281"/>
      <c r="M132" s="242"/>
      <c r="N132" s="242"/>
      <c r="O132" s="242"/>
      <c r="P132" s="242"/>
      <c r="Q132" s="38"/>
      <c r="R132" s="38"/>
      <c r="S132" s="38"/>
      <c r="T132" s="38"/>
      <c r="U132" s="38"/>
      <c r="V132" s="38"/>
      <c r="W132" s="38"/>
      <c r="X132" s="38"/>
      <c r="Y132" s="38"/>
      <c r="Z132" s="38"/>
    </row>
    <row r="133" spans="1:26" ht="22.5" customHeight="1" x14ac:dyDescent="0.3">
      <c r="A133" s="38"/>
      <c r="B133" s="363"/>
      <c r="C133" s="284"/>
      <c r="D133" s="287"/>
      <c r="E133" s="287"/>
      <c r="F133" s="287"/>
      <c r="G133" s="51">
        <v>5</v>
      </c>
      <c r="H133" s="51"/>
      <c r="I133" s="287"/>
      <c r="J133" s="287"/>
      <c r="K133" s="313"/>
      <c r="L133" s="281"/>
      <c r="M133" s="242"/>
      <c r="N133" s="242"/>
      <c r="O133" s="242"/>
      <c r="P133" s="242"/>
      <c r="Q133" s="38"/>
      <c r="R133" s="38"/>
      <c r="S133" s="38"/>
      <c r="T133" s="38"/>
      <c r="U133" s="38"/>
      <c r="V133" s="38"/>
      <c r="W133" s="38"/>
      <c r="X133" s="38"/>
      <c r="Y133" s="38"/>
      <c r="Z133" s="38"/>
    </row>
    <row r="134" spans="1:26" ht="22.5" customHeight="1" x14ac:dyDescent="0.3">
      <c r="A134" s="38"/>
      <c r="B134" s="363"/>
      <c r="C134" s="284"/>
      <c r="D134" s="287"/>
      <c r="E134" s="287"/>
      <c r="F134" s="287"/>
      <c r="G134" s="51">
        <v>6</v>
      </c>
      <c r="H134" s="51"/>
      <c r="I134" s="287"/>
      <c r="J134" s="287"/>
      <c r="K134" s="313"/>
      <c r="L134" s="281"/>
      <c r="M134" s="242"/>
      <c r="N134" s="242"/>
      <c r="O134" s="242"/>
      <c r="P134" s="242"/>
      <c r="Q134" s="38"/>
      <c r="R134" s="38"/>
      <c r="S134" s="38"/>
      <c r="T134" s="38"/>
      <c r="U134" s="38"/>
      <c r="V134" s="38"/>
      <c r="W134" s="38"/>
      <c r="X134" s="38"/>
      <c r="Y134" s="38"/>
      <c r="Z134" s="38"/>
    </row>
    <row r="135" spans="1:26" ht="22.5" customHeight="1" x14ac:dyDescent="0.3">
      <c r="A135" s="38"/>
      <c r="B135" s="363"/>
      <c r="C135" s="284"/>
      <c r="D135" s="287"/>
      <c r="E135" s="287"/>
      <c r="F135" s="287"/>
      <c r="G135" s="51">
        <v>7</v>
      </c>
      <c r="H135" s="51"/>
      <c r="I135" s="287"/>
      <c r="J135" s="287"/>
      <c r="K135" s="313"/>
      <c r="L135" s="281"/>
      <c r="M135" s="242"/>
      <c r="N135" s="242"/>
      <c r="O135" s="242"/>
      <c r="P135" s="242"/>
      <c r="Q135" s="38"/>
      <c r="R135" s="38"/>
      <c r="S135" s="38"/>
      <c r="T135" s="38"/>
      <c r="U135" s="38"/>
      <c r="V135" s="38"/>
      <c r="W135" s="38"/>
      <c r="X135" s="38"/>
      <c r="Y135" s="38"/>
      <c r="Z135" s="38"/>
    </row>
    <row r="136" spans="1:26" ht="22.5" customHeight="1" x14ac:dyDescent="0.3">
      <c r="A136" s="38"/>
      <c r="B136" s="364"/>
      <c r="C136" s="285"/>
      <c r="D136" s="288"/>
      <c r="E136" s="288"/>
      <c r="F136" s="288"/>
      <c r="G136" s="60">
        <v>8</v>
      </c>
      <c r="H136" s="60"/>
      <c r="I136" s="288"/>
      <c r="J136" s="288"/>
      <c r="K136" s="314"/>
      <c r="L136" s="282"/>
      <c r="M136" s="242"/>
      <c r="N136" s="242"/>
      <c r="O136" s="242"/>
      <c r="P136" s="242"/>
      <c r="Q136" s="38"/>
      <c r="R136" s="38"/>
      <c r="S136" s="38"/>
      <c r="T136" s="38"/>
      <c r="U136" s="38"/>
      <c r="V136" s="38"/>
      <c r="W136" s="38"/>
      <c r="X136" s="38"/>
      <c r="Y136" s="38"/>
      <c r="Z136" s="38"/>
    </row>
    <row r="137" spans="1:26" ht="31.5" customHeight="1" x14ac:dyDescent="0.3">
      <c r="A137" s="38"/>
      <c r="B137" s="362" t="str">
        <f>+LEFT(C137,3)</f>
        <v>9.3</v>
      </c>
      <c r="C137" s="357" t="s">
        <v>388</v>
      </c>
      <c r="D137" s="380" t="s">
        <v>356</v>
      </c>
      <c r="E137" s="289" t="s">
        <v>389</v>
      </c>
      <c r="F137" s="325">
        <v>2</v>
      </c>
      <c r="G137" s="62">
        <v>1</v>
      </c>
      <c r="H137" s="63" t="s">
        <v>390</v>
      </c>
      <c r="I137" s="289" t="s">
        <v>391</v>
      </c>
      <c r="J137" s="290">
        <v>3</v>
      </c>
      <c r="K137" s="312"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Oportunidad de mejora</v>
      </c>
      <c r="L137" s="294">
        <f>+IF(K137="",75,IF(K137="Deficiencia de control mayor (diseño y ejecución)",80,IF(K137="Deficiencia de control (diseño o ejecución)",100,IF(K137="Oportunidad de mejora",120,140))))</f>
        <v>120</v>
      </c>
      <c r="M137" s="358">
        <v>3.1236000000000002</v>
      </c>
      <c r="N137" s="359">
        <f>+L137+M137</f>
        <v>123.1236</v>
      </c>
      <c r="O137" s="360"/>
      <c r="P137" s="361"/>
      <c r="Q137" s="38"/>
      <c r="R137" s="38"/>
      <c r="S137" s="38"/>
      <c r="T137" s="38"/>
      <c r="U137" s="38"/>
      <c r="V137" s="38"/>
      <c r="W137" s="38"/>
      <c r="X137" s="38"/>
      <c r="Y137" s="38"/>
      <c r="Z137" s="38"/>
    </row>
    <row r="138" spans="1:26" ht="33.75" customHeight="1" x14ac:dyDescent="0.3">
      <c r="A138" s="38"/>
      <c r="B138" s="363"/>
      <c r="C138" s="284"/>
      <c r="D138" s="287"/>
      <c r="E138" s="287"/>
      <c r="F138" s="287"/>
      <c r="G138" s="51">
        <v>2</v>
      </c>
      <c r="H138" s="64" t="s">
        <v>392</v>
      </c>
      <c r="I138" s="287"/>
      <c r="J138" s="287"/>
      <c r="K138" s="313"/>
      <c r="L138" s="281"/>
      <c r="M138" s="242"/>
      <c r="N138" s="242"/>
      <c r="O138" s="242"/>
      <c r="P138" s="242"/>
      <c r="Q138" s="38"/>
      <c r="R138" s="38"/>
      <c r="S138" s="38"/>
      <c r="T138" s="38"/>
      <c r="U138" s="38"/>
      <c r="V138" s="38"/>
      <c r="W138" s="38"/>
      <c r="X138" s="38"/>
      <c r="Y138" s="38"/>
      <c r="Z138" s="38"/>
    </row>
    <row r="139" spans="1:26" ht="22.5" customHeight="1" x14ac:dyDescent="0.3">
      <c r="A139" s="38"/>
      <c r="B139" s="363"/>
      <c r="C139" s="284"/>
      <c r="D139" s="287"/>
      <c r="E139" s="287"/>
      <c r="F139" s="287"/>
      <c r="G139" s="51">
        <v>3</v>
      </c>
      <c r="H139" s="51"/>
      <c r="I139" s="287"/>
      <c r="J139" s="287"/>
      <c r="K139" s="313"/>
      <c r="L139" s="281"/>
      <c r="M139" s="242"/>
      <c r="N139" s="242"/>
      <c r="O139" s="242"/>
      <c r="P139" s="242"/>
      <c r="Q139" s="38"/>
      <c r="R139" s="38"/>
      <c r="S139" s="38"/>
      <c r="T139" s="38"/>
      <c r="U139" s="38"/>
      <c r="V139" s="38"/>
      <c r="W139" s="38"/>
      <c r="X139" s="38"/>
      <c r="Y139" s="38"/>
      <c r="Z139" s="38"/>
    </row>
    <row r="140" spans="1:26" ht="22.5" customHeight="1" x14ac:dyDescent="0.3">
      <c r="A140" s="38"/>
      <c r="B140" s="363"/>
      <c r="C140" s="284"/>
      <c r="D140" s="287"/>
      <c r="E140" s="287"/>
      <c r="F140" s="287"/>
      <c r="G140" s="51">
        <v>4</v>
      </c>
      <c r="H140" s="51"/>
      <c r="I140" s="287"/>
      <c r="J140" s="287"/>
      <c r="K140" s="313"/>
      <c r="L140" s="281"/>
      <c r="M140" s="242"/>
      <c r="N140" s="242"/>
      <c r="O140" s="242"/>
      <c r="P140" s="242"/>
      <c r="Q140" s="38"/>
      <c r="R140" s="38"/>
      <c r="S140" s="38"/>
      <c r="T140" s="38"/>
      <c r="U140" s="38"/>
      <c r="V140" s="38"/>
      <c r="W140" s="38"/>
      <c r="X140" s="38"/>
      <c r="Y140" s="38"/>
      <c r="Z140" s="38"/>
    </row>
    <row r="141" spans="1:26" ht="22.5" customHeight="1" x14ac:dyDescent="0.3">
      <c r="A141" s="38"/>
      <c r="B141" s="363"/>
      <c r="C141" s="284"/>
      <c r="D141" s="287"/>
      <c r="E141" s="287"/>
      <c r="F141" s="287"/>
      <c r="G141" s="51">
        <v>5</v>
      </c>
      <c r="H141" s="51"/>
      <c r="I141" s="287"/>
      <c r="J141" s="287"/>
      <c r="K141" s="313"/>
      <c r="L141" s="281"/>
      <c r="M141" s="242"/>
      <c r="N141" s="242"/>
      <c r="O141" s="242"/>
      <c r="P141" s="242"/>
      <c r="Q141" s="38"/>
      <c r="R141" s="38"/>
      <c r="S141" s="38"/>
      <c r="T141" s="38"/>
      <c r="U141" s="38"/>
      <c r="V141" s="38"/>
      <c r="W141" s="38"/>
      <c r="X141" s="38"/>
      <c r="Y141" s="38"/>
      <c r="Z141" s="38"/>
    </row>
    <row r="142" spans="1:26" ht="22.5" customHeight="1" x14ac:dyDescent="0.3">
      <c r="A142" s="38"/>
      <c r="B142" s="363"/>
      <c r="C142" s="284"/>
      <c r="D142" s="287"/>
      <c r="E142" s="287"/>
      <c r="F142" s="287"/>
      <c r="G142" s="51">
        <v>6</v>
      </c>
      <c r="H142" s="51"/>
      <c r="I142" s="287"/>
      <c r="J142" s="287"/>
      <c r="K142" s="313"/>
      <c r="L142" s="281"/>
      <c r="M142" s="242"/>
      <c r="N142" s="242"/>
      <c r="O142" s="242"/>
      <c r="P142" s="242"/>
      <c r="Q142" s="38"/>
      <c r="R142" s="38"/>
      <c r="S142" s="38"/>
      <c r="T142" s="38"/>
      <c r="U142" s="38"/>
      <c r="V142" s="38"/>
      <c r="W142" s="38"/>
      <c r="X142" s="38"/>
      <c r="Y142" s="38"/>
      <c r="Z142" s="38"/>
    </row>
    <row r="143" spans="1:26" ht="22.5" customHeight="1" x14ac:dyDescent="0.3">
      <c r="A143" s="38"/>
      <c r="B143" s="363"/>
      <c r="C143" s="284"/>
      <c r="D143" s="287"/>
      <c r="E143" s="287"/>
      <c r="F143" s="287"/>
      <c r="G143" s="51">
        <v>7</v>
      </c>
      <c r="H143" s="51"/>
      <c r="I143" s="287"/>
      <c r="J143" s="287"/>
      <c r="K143" s="313"/>
      <c r="L143" s="281"/>
      <c r="M143" s="242"/>
      <c r="N143" s="242"/>
      <c r="O143" s="242"/>
      <c r="P143" s="242"/>
      <c r="Q143" s="38"/>
      <c r="R143" s="38"/>
      <c r="S143" s="38"/>
      <c r="T143" s="38"/>
      <c r="U143" s="38"/>
      <c r="V143" s="38"/>
      <c r="W143" s="38"/>
      <c r="X143" s="38"/>
      <c r="Y143" s="38"/>
      <c r="Z143" s="38"/>
    </row>
    <row r="144" spans="1:26" ht="22.5" customHeight="1" x14ac:dyDescent="0.3">
      <c r="A144" s="38"/>
      <c r="B144" s="364"/>
      <c r="C144" s="285"/>
      <c r="D144" s="288"/>
      <c r="E144" s="288"/>
      <c r="F144" s="288"/>
      <c r="G144" s="60">
        <v>8</v>
      </c>
      <c r="H144" s="60"/>
      <c r="I144" s="288"/>
      <c r="J144" s="288"/>
      <c r="K144" s="314"/>
      <c r="L144" s="282"/>
      <c r="M144" s="242"/>
      <c r="N144" s="242"/>
      <c r="O144" s="242"/>
      <c r="P144" s="242"/>
      <c r="Q144" s="38"/>
      <c r="R144" s="38"/>
      <c r="S144" s="38"/>
      <c r="T144" s="38"/>
      <c r="U144" s="38"/>
      <c r="V144" s="38"/>
      <c r="W144" s="38"/>
      <c r="X144" s="38"/>
      <c r="Y144" s="38"/>
      <c r="Z144" s="38"/>
    </row>
    <row r="145" spans="1:26" ht="30.75" customHeight="1" x14ac:dyDescent="0.3">
      <c r="A145" s="38"/>
      <c r="B145" s="362" t="str">
        <f>+LEFT(C145,3)</f>
        <v>9.4</v>
      </c>
      <c r="C145" s="357" t="s">
        <v>393</v>
      </c>
      <c r="D145" s="380" t="s">
        <v>383</v>
      </c>
      <c r="E145" s="289" t="s">
        <v>394</v>
      </c>
      <c r="F145" s="325">
        <v>2</v>
      </c>
      <c r="G145" s="62">
        <v>1</v>
      </c>
      <c r="H145" s="63" t="s">
        <v>395</v>
      </c>
      <c r="I145" s="289" t="s">
        <v>396</v>
      </c>
      <c r="J145" s="290">
        <v>3</v>
      </c>
      <c r="K145" s="312"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Oportunidad de mejora</v>
      </c>
      <c r="L145" s="294">
        <f>+IF(K145="",75,IF(K145="Deficiencia de control mayor (diseño y ejecución)",80,IF(K145="Deficiencia de control (diseño o ejecución)",100,IF(K145="Oportunidad de mejora",120,140))))</f>
        <v>120</v>
      </c>
      <c r="M145" s="358">
        <v>3.2456</v>
      </c>
      <c r="N145" s="359">
        <f>+L145+M145</f>
        <v>123.2456</v>
      </c>
      <c r="O145" s="360"/>
      <c r="P145" s="361"/>
      <c r="Q145" s="38"/>
      <c r="R145" s="38"/>
      <c r="S145" s="38"/>
      <c r="T145" s="38"/>
      <c r="U145" s="38"/>
      <c r="V145" s="38"/>
      <c r="W145" s="38"/>
      <c r="X145" s="38"/>
      <c r="Y145" s="38"/>
      <c r="Z145" s="38"/>
    </row>
    <row r="146" spans="1:26" ht="37.5" customHeight="1" x14ac:dyDescent="0.3">
      <c r="A146" s="38"/>
      <c r="B146" s="363"/>
      <c r="C146" s="284"/>
      <c r="D146" s="287"/>
      <c r="E146" s="287"/>
      <c r="F146" s="287"/>
      <c r="G146" s="51">
        <v>2</v>
      </c>
      <c r="H146" s="64" t="s">
        <v>397</v>
      </c>
      <c r="I146" s="287"/>
      <c r="J146" s="287"/>
      <c r="K146" s="313"/>
      <c r="L146" s="281"/>
      <c r="M146" s="242"/>
      <c r="N146" s="242"/>
      <c r="O146" s="242"/>
      <c r="P146" s="242"/>
      <c r="Q146" s="38"/>
      <c r="R146" s="38"/>
      <c r="S146" s="38"/>
      <c r="T146" s="38"/>
      <c r="U146" s="38"/>
      <c r="V146" s="38"/>
      <c r="W146" s="38"/>
      <c r="X146" s="38"/>
      <c r="Y146" s="38"/>
      <c r="Z146" s="38"/>
    </row>
    <row r="147" spans="1:26" ht="57" customHeight="1" x14ac:dyDescent="0.3">
      <c r="A147" s="38"/>
      <c r="B147" s="363"/>
      <c r="C147" s="284"/>
      <c r="D147" s="287"/>
      <c r="E147" s="287"/>
      <c r="F147" s="287"/>
      <c r="G147" s="51">
        <v>3</v>
      </c>
      <c r="H147" s="68" t="s">
        <v>398</v>
      </c>
      <c r="I147" s="287"/>
      <c r="J147" s="287"/>
      <c r="K147" s="313"/>
      <c r="L147" s="281"/>
      <c r="M147" s="242"/>
      <c r="N147" s="242"/>
      <c r="O147" s="242"/>
      <c r="P147" s="242"/>
      <c r="Q147" s="38"/>
      <c r="R147" s="38"/>
      <c r="S147" s="38"/>
      <c r="T147" s="38"/>
      <c r="U147" s="38"/>
      <c r="V147" s="38"/>
      <c r="W147" s="38"/>
      <c r="X147" s="38"/>
      <c r="Y147" s="38"/>
      <c r="Z147" s="38"/>
    </row>
    <row r="148" spans="1:26" ht="22.5" customHeight="1" x14ac:dyDescent="0.3">
      <c r="A148" s="38"/>
      <c r="B148" s="363"/>
      <c r="C148" s="284"/>
      <c r="D148" s="287"/>
      <c r="E148" s="287"/>
      <c r="F148" s="287"/>
      <c r="G148" s="51">
        <v>4</v>
      </c>
      <c r="H148" s="51"/>
      <c r="I148" s="287"/>
      <c r="J148" s="287"/>
      <c r="K148" s="313"/>
      <c r="L148" s="281"/>
      <c r="M148" s="242"/>
      <c r="N148" s="242"/>
      <c r="O148" s="242"/>
      <c r="P148" s="242"/>
      <c r="Q148" s="38"/>
      <c r="R148" s="38"/>
      <c r="S148" s="38"/>
      <c r="T148" s="38"/>
      <c r="U148" s="38"/>
      <c r="V148" s="38"/>
      <c r="W148" s="38"/>
      <c r="X148" s="38"/>
      <c r="Y148" s="38"/>
      <c r="Z148" s="38"/>
    </row>
    <row r="149" spans="1:26" ht="22.5" customHeight="1" x14ac:dyDescent="0.3">
      <c r="A149" s="38"/>
      <c r="B149" s="363"/>
      <c r="C149" s="284"/>
      <c r="D149" s="287"/>
      <c r="E149" s="287"/>
      <c r="F149" s="287"/>
      <c r="G149" s="51">
        <v>5</v>
      </c>
      <c r="H149" s="51"/>
      <c r="I149" s="287"/>
      <c r="J149" s="287"/>
      <c r="K149" s="313"/>
      <c r="L149" s="281"/>
      <c r="M149" s="242"/>
      <c r="N149" s="242"/>
      <c r="O149" s="242"/>
      <c r="P149" s="242"/>
      <c r="Q149" s="38"/>
      <c r="R149" s="38"/>
      <c r="S149" s="38"/>
      <c r="T149" s="38"/>
      <c r="U149" s="38"/>
      <c r="V149" s="38"/>
      <c r="W149" s="38"/>
      <c r="X149" s="38"/>
      <c r="Y149" s="38"/>
      <c r="Z149" s="38"/>
    </row>
    <row r="150" spans="1:26" ht="22.5" customHeight="1" x14ac:dyDescent="0.3">
      <c r="A150" s="38"/>
      <c r="B150" s="363"/>
      <c r="C150" s="284"/>
      <c r="D150" s="287"/>
      <c r="E150" s="287"/>
      <c r="F150" s="287"/>
      <c r="G150" s="51">
        <v>6</v>
      </c>
      <c r="H150" s="51"/>
      <c r="I150" s="287"/>
      <c r="J150" s="287"/>
      <c r="K150" s="313"/>
      <c r="L150" s="281"/>
      <c r="M150" s="242"/>
      <c r="N150" s="242"/>
      <c r="O150" s="242"/>
      <c r="P150" s="242"/>
      <c r="Q150" s="38"/>
      <c r="R150" s="38"/>
      <c r="S150" s="38"/>
      <c r="T150" s="38"/>
      <c r="U150" s="38"/>
      <c r="V150" s="38"/>
      <c r="W150" s="38"/>
      <c r="X150" s="38"/>
      <c r="Y150" s="38"/>
      <c r="Z150" s="38"/>
    </row>
    <row r="151" spans="1:26" ht="22.5" customHeight="1" x14ac:dyDescent="0.3">
      <c r="A151" s="38"/>
      <c r="B151" s="363"/>
      <c r="C151" s="284"/>
      <c r="D151" s="287"/>
      <c r="E151" s="287"/>
      <c r="F151" s="287"/>
      <c r="G151" s="51">
        <v>7</v>
      </c>
      <c r="H151" s="51"/>
      <c r="I151" s="287"/>
      <c r="J151" s="287"/>
      <c r="K151" s="313"/>
      <c r="L151" s="281"/>
      <c r="M151" s="242"/>
      <c r="N151" s="242"/>
      <c r="O151" s="242"/>
      <c r="P151" s="242"/>
      <c r="Q151" s="38"/>
      <c r="R151" s="38"/>
      <c r="S151" s="38"/>
      <c r="T151" s="38"/>
      <c r="U151" s="38"/>
      <c r="V151" s="38"/>
      <c r="W151" s="38"/>
      <c r="X151" s="38"/>
      <c r="Y151" s="38"/>
      <c r="Z151" s="38"/>
    </row>
    <row r="152" spans="1:26" ht="22.5" customHeight="1" x14ac:dyDescent="0.3">
      <c r="A152" s="38"/>
      <c r="B152" s="364"/>
      <c r="C152" s="285"/>
      <c r="D152" s="288"/>
      <c r="E152" s="288"/>
      <c r="F152" s="288"/>
      <c r="G152" s="60">
        <v>8</v>
      </c>
      <c r="H152" s="60"/>
      <c r="I152" s="288"/>
      <c r="J152" s="288"/>
      <c r="K152" s="314"/>
      <c r="L152" s="282"/>
      <c r="M152" s="242"/>
      <c r="N152" s="242"/>
      <c r="O152" s="242"/>
      <c r="P152" s="242"/>
      <c r="Q152" s="38"/>
      <c r="R152" s="38"/>
      <c r="S152" s="38"/>
      <c r="T152" s="38"/>
      <c r="U152" s="38"/>
      <c r="V152" s="38"/>
      <c r="W152" s="38"/>
      <c r="X152" s="38"/>
      <c r="Y152" s="38"/>
      <c r="Z152" s="38"/>
    </row>
    <row r="153" spans="1:26" ht="32.25" customHeight="1" x14ac:dyDescent="0.3">
      <c r="A153" s="38"/>
      <c r="B153" s="362" t="str">
        <f>+LEFT(C153,3)</f>
        <v>9.5</v>
      </c>
      <c r="C153" s="357" t="s">
        <v>399</v>
      </c>
      <c r="D153" s="380" t="s">
        <v>400</v>
      </c>
      <c r="E153" s="289" t="s">
        <v>401</v>
      </c>
      <c r="F153" s="325">
        <v>2</v>
      </c>
      <c r="G153" s="62">
        <v>1</v>
      </c>
      <c r="H153" s="63" t="s">
        <v>402</v>
      </c>
      <c r="I153" s="289" t="s">
        <v>403</v>
      </c>
      <c r="J153" s="290">
        <v>3</v>
      </c>
      <c r="K153" s="312"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Oportunidad de mejora</v>
      </c>
      <c r="L153" s="294">
        <f>+IF(K153="",75,IF(K153="Deficiencia de control mayor (diseño y ejecución)",80,IF(K153="Deficiencia de control (diseño o ejecución)",100,IF(K153="Oportunidad de mejora",120,140))))</f>
        <v>120</v>
      </c>
      <c r="M153" s="358">
        <v>3.3654000000000002</v>
      </c>
      <c r="N153" s="359">
        <f>+L153+M153</f>
        <v>123.36539999999999</v>
      </c>
      <c r="O153" s="360"/>
      <c r="P153" s="361"/>
      <c r="Q153" s="38"/>
      <c r="R153" s="38"/>
      <c r="S153" s="38"/>
      <c r="T153" s="38"/>
      <c r="U153" s="38"/>
      <c r="V153" s="38"/>
      <c r="W153" s="38"/>
      <c r="X153" s="38"/>
      <c r="Y153" s="38"/>
      <c r="Z153" s="38"/>
    </row>
    <row r="154" spans="1:26" ht="57.75" customHeight="1" x14ac:dyDescent="0.3">
      <c r="A154" s="38"/>
      <c r="B154" s="363"/>
      <c r="C154" s="284"/>
      <c r="D154" s="287"/>
      <c r="E154" s="287"/>
      <c r="F154" s="287"/>
      <c r="G154" s="51">
        <v>2</v>
      </c>
      <c r="H154" s="64" t="s">
        <v>404</v>
      </c>
      <c r="I154" s="287"/>
      <c r="J154" s="287"/>
      <c r="K154" s="313"/>
      <c r="L154" s="281"/>
      <c r="M154" s="242"/>
      <c r="N154" s="242"/>
      <c r="O154" s="242"/>
      <c r="P154" s="242"/>
      <c r="Q154" s="38"/>
      <c r="R154" s="38"/>
      <c r="S154" s="38"/>
      <c r="T154" s="38"/>
      <c r="U154" s="38"/>
      <c r="V154" s="38"/>
      <c r="W154" s="38"/>
      <c r="X154" s="38"/>
      <c r="Y154" s="38"/>
      <c r="Z154" s="38"/>
    </row>
    <row r="155" spans="1:26" ht="22.5" customHeight="1" x14ac:dyDescent="0.3">
      <c r="A155" s="38"/>
      <c r="B155" s="363"/>
      <c r="C155" s="284"/>
      <c r="D155" s="287"/>
      <c r="E155" s="287"/>
      <c r="F155" s="287"/>
      <c r="G155" s="51">
        <v>3</v>
      </c>
      <c r="H155" s="51"/>
      <c r="I155" s="287"/>
      <c r="J155" s="287"/>
      <c r="K155" s="313"/>
      <c r="L155" s="281"/>
      <c r="M155" s="242"/>
      <c r="N155" s="242"/>
      <c r="O155" s="242"/>
      <c r="P155" s="242"/>
      <c r="Q155" s="38"/>
      <c r="R155" s="38"/>
      <c r="S155" s="38"/>
      <c r="T155" s="38"/>
      <c r="U155" s="38"/>
      <c r="V155" s="38"/>
      <c r="W155" s="38"/>
      <c r="X155" s="38"/>
      <c r="Y155" s="38"/>
      <c r="Z155" s="38"/>
    </row>
    <row r="156" spans="1:26" ht="22.5" customHeight="1" x14ac:dyDescent="0.3">
      <c r="A156" s="38"/>
      <c r="B156" s="363"/>
      <c r="C156" s="284"/>
      <c r="D156" s="287"/>
      <c r="E156" s="287"/>
      <c r="F156" s="287"/>
      <c r="G156" s="51">
        <v>4</v>
      </c>
      <c r="H156" s="51"/>
      <c r="I156" s="287"/>
      <c r="J156" s="287"/>
      <c r="K156" s="313"/>
      <c r="L156" s="281"/>
      <c r="M156" s="242"/>
      <c r="N156" s="242"/>
      <c r="O156" s="242"/>
      <c r="P156" s="242"/>
      <c r="Q156" s="38"/>
      <c r="R156" s="38"/>
      <c r="S156" s="38"/>
      <c r="T156" s="38"/>
      <c r="U156" s="38"/>
      <c r="V156" s="38"/>
      <c r="W156" s="38"/>
      <c r="X156" s="38"/>
      <c r="Y156" s="38"/>
      <c r="Z156" s="38"/>
    </row>
    <row r="157" spans="1:26" ht="22.5" customHeight="1" x14ac:dyDescent="0.3">
      <c r="A157" s="38"/>
      <c r="B157" s="363"/>
      <c r="C157" s="284"/>
      <c r="D157" s="287"/>
      <c r="E157" s="287"/>
      <c r="F157" s="287"/>
      <c r="G157" s="51">
        <v>5</v>
      </c>
      <c r="H157" s="51"/>
      <c r="I157" s="287"/>
      <c r="J157" s="287"/>
      <c r="K157" s="313"/>
      <c r="L157" s="281"/>
      <c r="M157" s="242"/>
      <c r="N157" s="242"/>
      <c r="O157" s="242"/>
      <c r="P157" s="242"/>
      <c r="Q157" s="38"/>
      <c r="R157" s="38"/>
      <c r="S157" s="38"/>
      <c r="T157" s="38"/>
      <c r="U157" s="38"/>
      <c r="V157" s="38"/>
      <c r="W157" s="38"/>
      <c r="X157" s="38"/>
      <c r="Y157" s="38"/>
      <c r="Z157" s="38"/>
    </row>
    <row r="158" spans="1:26" ht="22.5" customHeight="1" x14ac:dyDescent="0.3">
      <c r="A158" s="38"/>
      <c r="B158" s="363"/>
      <c r="C158" s="284"/>
      <c r="D158" s="287"/>
      <c r="E158" s="287"/>
      <c r="F158" s="287"/>
      <c r="G158" s="51">
        <v>6</v>
      </c>
      <c r="H158" s="51"/>
      <c r="I158" s="287"/>
      <c r="J158" s="287"/>
      <c r="K158" s="313"/>
      <c r="L158" s="281"/>
      <c r="M158" s="242"/>
      <c r="N158" s="242"/>
      <c r="O158" s="242"/>
      <c r="P158" s="242"/>
      <c r="Q158" s="38"/>
      <c r="R158" s="38"/>
      <c r="S158" s="38"/>
      <c r="T158" s="38"/>
      <c r="U158" s="38"/>
      <c r="V158" s="38"/>
      <c r="W158" s="38"/>
      <c r="X158" s="38"/>
      <c r="Y158" s="38"/>
      <c r="Z158" s="38"/>
    </row>
    <row r="159" spans="1:26" ht="22.5" customHeight="1" x14ac:dyDescent="0.3">
      <c r="A159" s="38"/>
      <c r="B159" s="363"/>
      <c r="C159" s="284"/>
      <c r="D159" s="287"/>
      <c r="E159" s="287"/>
      <c r="F159" s="287"/>
      <c r="G159" s="51">
        <v>7</v>
      </c>
      <c r="H159" s="51"/>
      <c r="I159" s="287"/>
      <c r="J159" s="287"/>
      <c r="K159" s="313"/>
      <c r="L159" s="281"/>
      <c r="M159" s="242"/>
      <c r="N159" s="242"/>
      <c r="O159" s="242"/>
      <c r="P159" s="242"/>
      <c r="Q159" s="38"/>
      <c r="R159" s="38"/>
      <c r="S159" s="38"/>
      <c r="T159" s="38"/>
      <c r="U159" s="38"/>
      <c r="V159" s="38"/>
      <c r="W159" s="38"/>
      <c r="X159" s="38"/>
      <c r="Y159" s="38"/>
      <c r="Z159" s="38"/>
    </row>
    <row r="160" spans="1:26" ht="22.5" customHeight="1" x14ac:dyDescent="0.3">
      <c r="A160" s="38"/>
      <c r="B160" s="364"/>
      <c r="C160" s="285"/>
      <c r="D160" s="288"/>
      <c r="E160" s="288"/>
      <c r="F160" s="288"/>
      <c r="G160" s="60">
        <v>8</v>
      </c>
      <c r="H160" s="60"/>
      <c r="I160" s="288"/>
      <c r="J160" s="288"/>
      <c r="K160" s="314"/>
      <c r="L160" s="282"/>
      <c r="M160" s="242"/>
      <c r="N160" s="242"/>
      <c r="O160" s="242"/>
      <c r="P160" s="242"/>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69"/>
      <c r="M161" s="69"/>
      <c r="N161" s="70"/>
      <c r="O161" s="71"/>
      <c r="P161" s="72"/>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69"/>
      <c r="M162" s="69"/>
      <c r="N162" s="70"/>
      <c r="O162" s="71"/>
      <c r="P162" s="72"/>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69"/>
      <c r="M163" s="69"/>
      <c r="N163" s="70"/>
      <c r="O163" s="71"/>
      <c r="P163" s="72"/>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69"/>
      <c r="M164" s="69"/>
      <c r="N164" s="70"/>
      <c r="O164" s="71"/>
      <c r="P164" s="72"/>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69"/>
      <c r="M165" s="69"/>
      <c r="N165" s="70"/>
      <c r="O165" s="71"/>
      <c r="P165" s="72"/>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69"/>
      <c r="M166" s="69"/>
      <c r="N166" s="70"/>
      <c r="O166" s="71"/>
      <c r="P166" s="72"/>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69"/>
      <c r="M167" s="69"/>
      <c r="N167" s="70"/>
      <c r="O167" s="71"/>
      <c r="P167" s="72"/>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69"/>
      <c r="M168" s="69"/>
      <c r="N168" s="70"/>
      <c r="O168" s="71"/>
      <c r="P168" s="72"/>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69"/>
      <c r="M169" s="69"/>
      <c r="N169" s="70"/>
      <c r="O169" s="71"/>
      <c r="P169" s="72"/>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69"/>
      <c r="M170" s="69"/>
      <c r="N170" s="70"/>
      <c r="O170" s="71"/>
      <c r="P170" s="72"/>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69"/>
      <c r="M171" s="69"/>
      <c r="N171" s="70"/>
      <c r="O171" s="71"/>
      <c r="P171" s="72"/>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69"/>
      <c r="M172" s="69"/>
      <c r="N172" s="70"/>
      <c r="O172" s="71"/>
      <c r="P172" s="72"/>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69"/>
      <c r="M173" s="69"/>
      <c r="N173" s="70"/>
      <c r="O173" s="71"/>
      <c r="P173" s="72"/>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69"/>
      <c r="M174" s="69"/>
      <c r="N174" s="70"/>
      <c r="O174" s="71"/>
      <c r="P174" s="72"/>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69"/>
      <c r="M175" s="69"/>
      <c r="N175" s="70"/>
      <c r="O175" s="71"/>
      <c r="P175" s="72"/>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69"/>
      <c r="M176" s="69"/>
      <c r="N176" s="70"/>
      <c r="O176" s="71"/>
      <c r="P176" s="72"/>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69"/>
      <c r="M177" s="69"/>
      <c r="N177" s="70"/>
      <c r="O177" s="71"/>
      <c r="P177" s="72"/>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69"/>
      <c r="M178" s="69"/>
      <c r="N178" s="70"/>
      <c r="O178" s="71"/>
      <c r="P178" s="72"/>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69"/>
      <c r="M179" s="69"/>
      <c r="N179" s="70"/>
      <c r="O179" s="71"/>
      <c r="P179" s="72"/>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69"/>
      <c r="M180" s="69"/>
      <c r="N180" s="70"/>
      <c r="O180" s="71"/>
      <c r="P180" s="72"/>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69"/>
      <c r="M181" s="69"/>
      <c r="N181" s="70"/>
      <c r="O181" s="71"/>
      <c r="P181" s="72"/>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69"/>
      <c r="M182" s="69"/>
      <c r="N182" s="70"/>
      <c r="O182" s="71"/>
      <c r="P182" s="72"/>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69"/>
      <c r="M183" s="69"/>
      <c r="N183" s="70"/>
      <c r="O183" s="71"/>
      <c r="P183" s="72"/>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69"/>
      <c r="M184" s="69"/>
      <c r="N184" s="70"/>
      <c r="O184" s="71"/>
      <c r="P184" s="72"/>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69"/>
      <c r="M185" s="69"/>
      <c r="N185" s="70"/>
      <c r="O185" s="71"/>
      <c r="P185" s="72"/>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69"/>
      <c r="M186" s="69"/>
      <c r="N186" s="70"/>
      <c r="O186" s="71"/>
      <c r="P186" s="72"/>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69"/>
      <c r="M187" s="69"/>
      <c r="N187" s="70"/>
      <c r="O187" s="71"/>
      <c r="P187" s="72"/>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69"/>
      <c r="M188" s="69"/>
      <c r="N188" s="70"/>
      <c r="O188" s="71"/>
      <c r="P188" s="72"/>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69"/>
      <c r="M189" s="69"/>
      <c r="N189" s="70"/>
      <c r="O189" s="71"/>
      <c r="P189" s="72"/>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69"/>
      <c r="M190" s="69"/>
      <c r="N190" s="70"/>
      <c r="O190" s="71"/>
      <c r="P190" s="72"/>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69"/>
      <c r="M191" s="69"/>
      <c r="N191" s="70"/>
      <c r="O191" s="71"/>
      <c r="P191" s="72"/>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69"/>
      <c r="M192" s="69"/>
      <c r="N192" s="70"/>
      <c r="O192" s="71"/>
      <c r="P192" s="72"/>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69"/>
      <c r="M193" s="69"/>
      <c r="N193" s="70"/>
      <c r="O193" s="71"/>
      <c r="P193" s="72"/>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69"/>
      <c r="M194" s="69"/>
      <c r="N194" s="70"/>
      <c r="O194" s="71"/>
      <c r="P194" s="72"/>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69"/>
      <c r="M195" s="69"/>
      <c r="N195" s="70"/>
      <c r="O195" s="71"/>
      <c r="P195" s="72"/>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69"/>
      <c r="M196" s="69"/>
      <c r="N196" s="70"/>
      <c r="O196" s="71"/>
      <c r="P196" s="72"/>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69"/>
      <c r="M197" s="69"/>
      <c r="N197" s="70"/>
      <c r="O197" s="71"/>
      <c r="P197" s="72"/>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69"/>
      <c r="M198" s="69"/>
      <c r="N198" s="70"/>
      <c r="O198" s="71"/>
      <c r="P198" s="72"/>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69"/>
      <c r="M199" s="69"/>
      <c r="N199" s="70"/>
      <c r="O199" s="71"/>
      <c r="P199" s="72"/>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69"/>
      <c r="M200" s="69"/>
      <c r="N200" s="70"/>
      <c r="O200" s="71"/>
      <c r="P200" s="72"/>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69"/>
      <c r="M201" s="69"/>
      <c r="N201" s="70"/>
      <c r="O201" s="71"/>
      <c r="P201" s="72"/>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69"/>
      <c r="M202" s="69"/>
      <c r="N202" s="70"/>
      <c r="O202" s="71"/>
      <c r="P202" s="72"/>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69"/>
      <c r="M203" s="69"/>
      <c r="N203" s="70"/>
      <c r="O203" s="71"/>
      <c r="P203" s="72"/>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69"/>
      <c r="M204" s="69"/>
      <c r="N204" s="70"/>
      <c r="O204" s="71"/>
      <c r="P204" s="72"/>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69"/>
      <c r="M205" s="69"/>
      <c r="N205" s="70"/>
      <c r="O205" s="71"/>
      <c r="P205" s="72"/>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69"/>
      <c r="M206" s="69"/>
      <c r="N206" s="70"/>
      <c r="O206" s="71"/>
      <c r="P206" s="72"/>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69"/>
      <c r="M207" s="69"/>
      <c r="N207" s="70"/>
      <c r="O207" s="71"/>
      <c r="P207" s="72"/>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69"/>
      <c r="M208" s="69"/>
      <c r="N208" s="70"/>
      <c r="O208" s="71"/>
      <c r="P208" s="72"/>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69"/>
      <c r="M209" s="69"/>
      <c r="N209" s="70"/>
      <c r="O209" s="71"/>
      <c r="P209" s="72"/>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69"/>
      <c r="M210" s="69"/>
      <c r="N210" s="70"/>
      <c r="O210" s="71"/>
      <c r="P210" s="72"/>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69"/>
      <c r="M211" s="69"/>
      <c r="N211" s="70"/>
      <c r="O211" s="71"/>
      <c r="P211" s="72"/>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69"/>
      <c r="M212" s="69"/>
      <c r="N212" s="70"/>
      <c r="O212" s="71"/>
      <c r="P212" s="72"/>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69"/>
      <c r="M213" s="69"/>
      <c r="N213" s="70"/>
      <c r="O213" s="71"/>
      <c r="P213" s="72"/>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69"/>
      <c r="M214" s="69"/>
      <c r="N214" s="70"/>
      <c r="O214" s="71"/>
      <c r="P214" s="72"/>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69"/>
      <c r="M215" s="69"/>
      <c r="N215" s="70"/>
      <c r="O215" s="71"/>
      <c r="P215" s="72"/>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69"/>
      <c r="M216" s="69"/>
      <c r="N216" s="70"/>
      <c r="O216" s="71"/>
      <c r="P216" s="72"/>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69"/>
      <c r="M217" s="69"/>
      <c r="N217" s="70"/>
      <c r="O217" s="71"/>
      <c r="P217" s="72"/>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69"/>
      <c r="M218" s="69"/>
      <c r="N218" s="70"/>
      <c r="O218" s="71"/>
      <c r="P218" s="72"/>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69"/>
      <c r="M219" s="69"/>
      <c r="N219" s="70"/>
      <c r="O219" s="71"/>
      <c r="P219" s="72"/>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69"/>
      <c r="M220" s="69"/>
      <c r="N220" s="70"/>
      <c r="O220" s="71"/>
      <c r="P220" s="72"/>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69"/>
      <c r="M221" s="69"/>
      <c r="N221" s="70"/>
      <c r="O221" s="71"/>
      <c r="P221" s="72"/>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69"/>
      <c r="M222" s="69"/>
      <c r="N222" s="70"/>
      <c r="O222" s="71"/>
      <c r="P222" s="72"/>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69"/>
      <c r="M223" s="69"/>
      <c r="N223" s="70"/>
      <c r="O223" s="71"/>
      <c r="P223" s="72"/>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69"/>
      <c r="M224" s="69"/>
      <c r="N224" s="70"/>
      <c r="O224" s="71"/>
      <c r="P224" s="72"/>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69"/>
      <c r="M225" s="69"/>
      <c r="N225" s="70"/>
      <c r="O225" s="71"/>
      <c r="P225" s="72"/>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69"/>
      <c r="M226" s="69"/>
      <c r="N226" s="70"/>
      <c r="O226" s="71"/>
      <c r="P226" s="72"/>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69"/>
      <c r="M227" s="69"/>
      <c r="N227" s="70"/>
      <c r="O227" s="71"/>
      <c r="P227" s="72"/>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69"/>
      <c r="M228" s="69"/>
      <c r="N228" s="70"/>
      <c r="O228" s="71"/>
      <c r="P228" s="72"/>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69"/>
      <c r="M229" s="69"/>
      <c r="N229" s="70"/>
      <c r="O229" s="71"/>
      <c r="P229" s="72"/>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69"/>
      <c r="M230" s="69"/>
      <c r="N230" s="70"/>
      <c r="O230" s="71"/>
      <c r="P230" s="72"/>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69"/>
      <c r="M231" s="69"/>
      <c r="N231" s="70"/>
      <c r="O231" s="71"/>
      <c r="P231" s="72"/>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69"/>
      <c r="M232" s="69"/>
      <c r="N232" s="70"/>
      <c r="O232" s="71"/>
      <c r="P232" s="72"/>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69"/>
      <c r="M233" s="69"/>
      <c r="N233" s="70"/>
      <c r="O233" s="71"/>
      <c r="P233" s="72"/>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69"/>
      <c r="M234" s="69"/>
      <c r="N234" s="70"/>
      <c r="O234" s="71"/>
      <c r="P234" s="72"/>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69"/>
      <c r="M235" s="69"/>
      <c r="N235" s="70"/>
      <c r="O235" s="71"/>
      <c r="P235" s="72"/>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69"/>
      <c r="M236" s="69"/>
      <c r="N236" s="70"/>
      <c r="O236" s="71"/>
      <c r="P236" s="72"/>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69"/>
      <c r="M237" s="69"/>
      <c r="N237" s="70"/>
      <c r="O237" s="71"/>
      <c r="P237" s="72"/>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69"/>
      <c r="M238" s="69"/>
      <c r="N238" s="70"/>
      <c r="O238" s="71"/>
      <c r="P238" s="72"/>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69"/>
      <c r="M239" s="69"/>
      <c r="N239" s="70"/>
      <c r="O239" s="71"/>
      <c r="P239" s="72"/>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69"/>
      <c r="M240" s="69"/>
      <c r="N240" s="70"/>
      <c r="O240" s="71"/>
      <c r="P240" s="72"/>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69"/>
      <c r="M241" s="69"/>
      <c r="N241" s="70"/>
      <c r="O241" s="71"/>
      <c r="P241" s="72"/>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69"/>
      <c r="M242" s="69"/>
      <c r="N242" s="70"/>
      <c r="O242" s="71"/>
      <c r="P242" s="72"/>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69"/>
      <c r="M243" s="69"/>
      <c r="N243" s="70"/>
      <c r="O243" s="71"/>
      <c r="P243" s="72"/>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69"/>
      <c r="M244" s="69"/>
      <c r="N244" s="70"/>
      <c r="O244" s="71"/>
      <c r="P244" s="72"/>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69"/>
      <c r="M245" s="69"/>
      <c r="N245" s="70"/>
      <c r="O245" s="71"/>
      <c r="P245" s="72"/>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69"/>
      <c r="M246" s="69"/>
      <c r="N246" s="70"/>
      <c r="O246" s="71"/>
      <c r="P246" s="72"/>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69"/>
      <c r="M247" s="69"/>
      <c r="N247" s="70"/>
      <c r="O247" s="71"/>
      <c r="P247" s="72"/>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69"/>
      <c r="M248" s="69"/>
      <c r="N248" s="70"/>
      <c r="O248" s="71"/>
      <c r="P248" s="72"/>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69"/>
      <c r="M249" s="69"/>
      <c r="N249" s="70"/>
      <c r="O249" s="71"/>
      <c r="P249" s="72"/>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69"/>
      <c r="M250" s="69"/>
      <c r="N250" s="70"/>
      <c r="O250" s="71"/>
      <c r="P250" s="72"/>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69"/>
      <c r="M251" s="69"/>
      <c r="N251" s="70"/>
      <c r="O251" s="71"/>
      <c r="P251" s="72"/>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69"/>
      <c r="M252" s="69"/>
      <c r="N252" s="70"/>
      <c r="O252" s="71"/>
      <c r="P252" s="72"/>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69"/>
      <c r="M253" s="69"/>
      <c r="N253" s="70"/>
      <c r="O253" s="71"/>
      <c r="P253" s="72"/>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69"/>
      <c r="M254" s="69"/>
      <c r="N254" s="70"/>
      <c r="O254" s="71"/>
      <c r="P254" s="72"/>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69"/>
      <c r="M255" s="69"/>
      <c r="N255" s="70"/>
      <c r="O255" s="71"/>
      <c r="P255" s="72"/>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69"/>
      <c r="M256" s="69"/>
      <c r="N256" s="70"/>
      <c r="O256" s="71"/>
      <c r="P256" s="72"/>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69"/>
      <c r="M257" s="69"/>
      <c r="N257" s="70"/>
      <c r="O257" s="71"/>
      <c r="P257" s="72"/>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69"/>
      <c r="M258" s="69"/>
      <c r="N258" s="70"/>
      <c r="O258" s="71"/>
      <c r="P258" s="72"/>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69"/>
      <c r="M259" s="69"/>
      <c r="N259" s="70"/>
      <c r="O259" s="71"/>
      <c r="P259" s="72"/>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69"/>
      <c r="M260" s="69"/>
      <c r="N260" s="70"/>
      <c r="O260" s="71"/>
      <c r="P260" s="72"/>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69"/>
      <c r="M261" s="69"/>
      <c r="N261" s="70"/>
      <c r="O261" s="71"/>
      <c r="P261" s="72"/>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69"/>
      <c r="M262" s="69"/>
      <c r="N262" s="70"/>
      <c r="O262" s="71"/>
      <c r="P262" s="72"/>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69"/>
      <c r="M263" s="69"/>
      <c r="N263" s="70"/>
      <c r="O263" s="71"/>
      <c r="P263" s="72"/>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69"/>
      <c r="M264" s="69"/>
      <c r="N264" s="70"/>
      <c r="O264" s="71"/>
      <c r="P264" s="72"/>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69"/>
      <c r="M265" s="69"/>
      <c r="N265" s="70"/>
      <c r="O265" s="71"/>
      <c r="P265" s="72"/>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69"/>
      <c r="M266" s="69"/>
      <c r="N266" s="70"/>
      <c r="O266" s="71"/>
      <c r="P266" s="72"/>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69"/>
      <c r="M267" s="69"/>
      <c r="N267" s="70"/>
      <c r="O267" s="71"/>
      <c r="P267" s="72"/>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69"/>
      <c r="M268" s="69"/>
      <c r="N268" s="70"/>
      <c r="O268" s="71"/>
      <c r="P268" s="72"/>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69"/>
      <c r="M269" s="69"/>
      <c r="N269" s="70"/>
      <c r="O269" s="71"/>
      <c r="P269" s="72"/>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69"/>
      <c r="M270" s="69"/>
      <c r="N270" s="70"/>
      <c r="O270" s="71"/>
      <c r="P270" s="72"/>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69"/>
      <c r="M271" s="69"/>
      <c r="N271" s="70"/>
      <c r="O271" s="71"/>
      <c r="P271" s="72"/>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69"/>
      <c r="M272" s="69"/>
      <c r="N272" s="70"/>
      <c r="O272" s="71"/>
      <c r="P272" s="72"/>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69"/>
      <c r="M273" s="69"/>
      <c r="N273" s="70"/>
      <c r="O273" s="71"/>
      <c r="P273" s="72"/>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69"/>
      <c r="M274" s="69"/>
      <c r="N274" s="70"/>
      <c r="O274" s="71"/>
      <c r="P274" s="72"/>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69"/>
      <c r="M275" s="69"/>
      <c r="N275" s="70"/>
      <c r="O275" s="71"/>
      <c r="P275" s="72"/>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69"/>
      <c r="M276" s="69"/>
      <c r="N276" s="70"/>
      <c r="O276" s="71"/>
      <c r="P276" s="72"/>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69"/>
      <c r="M277" s="69"/>
      <c r="N277" s="70"/>
      <c r="O277" s="71"/>
      <c r="P277" s="72"/>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69"/>
      <c r="M278" s="69"/>
      <c r="N278" s="70"/>
      <c r="O278" s="71"/>
      <c r="P278" s="72"/>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69"/>
      <c r="M279" s="69"/>
      <c r="N279" s="70"/>
      <c r="O279" s="71"/>
      <c r="P279" s="72"/>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69"/>
      <c r="M280" s="69"/>
      <c r="N280" s="70"/>
      <c r="O280" s="71"/>
      <c r="P280" s="72"/>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69"/>
      <c r="M281" s="69"/>
      <c r="N281" s="70"/>
      <c r="O281" s="71"/>
      <c r="P281" s="72"/>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69"/>
      <c r="M282" s="69"/>
      <c r="N282" s="70"/>
      <c r="O282" s="71"/>
      <c r="P282" s="72"/>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69"/>
      <c r="M283" s="69"/>
      <c r="N283" s="70"/>
      <c r="O283" s="71"/>
      <c r="P283" s="72"/>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69"/>
      <c r="M284" s="69"/>
      <c r="N284" s="70"/>
      <c r="O284" s="71"/>
      <c r="P284" s="72"/>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69"/>
      <c r="M285" s="69"/>
      <c r="N285" s="70"/>
      <c r="O285" s="71"/>
      <c r="P285" s="72"/>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69"/>
      <c r="M286" s="69"/>
      <c r="N286" s="70"/>
      <c r="O286" s="71"/>
      <c r="P286" s="72"/>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69"/>
      <c r="M287" s="69"/>
      <c r="N287" s="70"/>
      <c r="O287" s="71"/>
      <c r="P287" s="72"/>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69"/>
      <c r="M288" s="69"/>
      <c r="N288" s="70"/>
      <c r="O288" s="71"/>
      <c r="P288" s="72"/>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69"/>
      <c r="M289" s="69"/>
      <c r="N289" s="70"/>
      <c r="O289" s="71"/>
      <c r="P289" s="72"/>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69"/>
      <c r="M290" s="69"/>
      <c r="N290" s="70"/>
      <c r="O290" s="71"/>
      <c r="P290" s="72"/>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69"/>
      <c r="M291" s="69"/>
      <c r="N291" s="70"/>
      <c r="O291" s="71"/>
      <c r="P291" s="72"/>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69"/>
      <c r="M292" s="69"/>
      <c r="N292" s="70"/>
      <c r="O292" s="71"/>
      <c r="P292" s="72"/>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69"/>
      <c r="M293" s="69"/>
      <c r="N293" s="70"/>
      <c r="O293" s="71"/>
      <c r="P293" s="72"/>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69"/>
      <c r="M294" s="69"/>
      <c r="N294" s="70"/>
      <c r="O294" s="71"/>
      <c r="P294" s="72"/>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69"/>
      <c r="M295" s="69"/>
      <c r="N295" s="70"/>
      <c r="O295" s="71"/>
      <c r="P295" s="72"/>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69"/>
      <c r="M296" s="69"/>
      <c r="N296" s="70"/>
      <c r="O296" s="71"/>
      <c r="P296" s="72"/>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69"/>
      <c r="M297" s="69"/>
      <c r="N297" s="70"/>
      <c r="O297" s="71"/>
      <c r="P297" s="72"/>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69"/>
      <c r="M298" s="69"/>
      <c r="N298" s="70"/>
      <c r="O298" s="71"/>
      <c r="P298" s="72"/>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69"/>
      <c r="M299" s="69"/>
      <c r="N299" s="70"/>
      <c r="O299" s="71"/>
      <c r="P299" s="72"/>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69"/>
      <c r="M300" s="69"/>
      <c r="N300" s="70"/>
      <c r="O300" s="71"/>
      <c r="P300" s="72"/>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69"/>
      <c r="M301" s="69"/>
      <c r="N301" s="70"/>
      <c r="O301" s="71"/>
      <c r="P301" s="72"/>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69"/>
      <c r="M302" s="69"/>
      <c r="N302" s="70"/>
      <c r="O302" s="71"/>
      <c r="P302" s="72"/>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69"/>
      <c r="M303" s="69"/>
      <c r="N303" s="70"/>
      <c r="O303" s="71"/>
      <c r="P303" s="72"/>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69"/>
      <c r="M304" s="69"/>
      <c r="N304" s="70"/>
      <c r="O304" s="71"/>
      <c r="P304" s="72"/>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69"/>
      <c r="M305" s="69"/>
      <c r="N305" s="70"/>
      <c r="O305" s="71"/>
      <c r="P305" s="72"/>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69"/>
      <c r="M306" s="69"/>
      <c r="N306" s="70"/>
      <c r="O306" s="71"/>
      <c r="P306" s="72"/>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69"/>
      <c r="M307" s="69"/>
      <c r="N307" s="70"/>
      <c r="O307" s="71"/>
      <c r="P307" s="72"/>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69"/>
      <c r="M308" s="69"/>
      <c r="N308" s="70"/>
      <c r="O308" s="71"/>
      <c r="P308" s="72"/>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69"/>
      <c r="M309" s="69"/>
      <c r="N309" s="70"/>
      <c r="O309" s="71"/>
      <c r="P309" s="72"/>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69"/>
      <c r="M310" s="69"/>
      <c r="N310" s="70"/>
      <c r="O310" s="71"/>
      <c r="P310" s="72"/>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69"/>
      <c r="M311" s="69"/>
      <c r="N311" s="70"/>
      <c r="O311" s="71"/>
      <c r="P311" s="72"/>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69"/>
      <c r="M312" s="69"/>
      <c r="N312" s="70"/>
      <c r="O312" s="71"/>
      <c r="P312" s="72"/>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69"/>
      <c r="M313" s="69"/>
      <c r="N313" s="70"/>
      <c r="O313" s="71"/>
      <c r="P313" s="72"/>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69"/>
      <c r="M314" s="69"/>
      <c r="N314" s="70"/>
      <c r="O314" s="71"/>
      <c r="P314" s="72"/>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69"/>
      <c r="M315" s="69"/>
      <c r="N315" s="70"/>
      <c r="O315" s="71"/>
      <c r="P315" s="72"/>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69"/>
      <c r="M316" s="69"/>
      <c r="N316" s="70"/>
      <c r="O316" s="71"/>
      <c r="P316" s="72"/>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69"/>
      <c r="M317" s="69"/>
      <c r="N317" s="70"/>
      <c r="O317" s="71"/>
      <c r="P317" s="72"/>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69"/>
      <c r="M318" s="69"/>
      <c r="N318" s="70"/>
      <c r="O318" s="71"/>
      <c r="P318" s="72"/>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69"/>
      <c r="M319" s="69"/>
      <c r="N319" s="70"/>
      <c r="O319" s="71"/>
      <c r="P319" s="72"/>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69"/>
      <c r="M320" s="69"/>
      <c r="N320" s="70"/>
      <c r="O320" s="71"/>
      <c r="P320" s="72"/>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69"/>
      <c r="M321" s="69"/>
      <c r="N321" s="70"/>
      <c r="O321" s="71"/>
      <c r="P321" s="72"/>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69"/>
      <c r="M322" s="69"/>
      <c r="N322" s="70"/>
      <c r="O322" s="71"/>
      <c r="P322" s="72"/>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69"/>
      <c r="M323" s="69"/>
      <c r="N323" s="70"/>
      <c r="O323" s="71"/>
      <c r="P323" s="72"/>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69"/>
      <c r="M324" s="69"/>
      <c r="N324" s="70"/>
      <c r="O324" s="71"/>
      <c r="P324" s="72"/>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69"/>
      <c r="M325" s="69"/>
      <c r="N325" s="70"/>
      <c r="O325" s="71"/>
      <c r="P325" s="72"/>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69"/>
      <c r="M326" s="69"/>
      <c r="N326" s="70"/>
      <c r="O326" s="71"/>
      <c r="P326" s="72"/>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69"/>
      <c r="M327" s="69"/>
      <c r="N327" s="70"/>
      <c r="O327" s="71"/>
      <c r="P327" s="72"/>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69"/>
      <c r="M328" s="69"/>
      <c r="N328" s="70"/>
      <c r="O328" s="71"/>
      <c r="P328" s="72"/>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69"/>
      <c r="M329" s="69"/>
      <c r="N329" s="70"/>
      <c r="O329" s="71"/>
      <c r="P329" s="72"/>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69"/>
      <c r="M330" s="69"/>
      <c r="N330" s="70"/>
      <c r="O330" s="71"/>
      <c r="P330" s="72"/>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69"/>
      <c r="M331" s="69"/>
      <c r="N331" s="70"/>
      <c r="O331" s="71"/>
      <c r="P331" s="72"/>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69"/>
      <c r="M332" s="69"/>
      <c r="N332" s="70"/>
      <c r="O332" s="71"/>
      <c r="P332" s="72"/>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69"/>
      <c r="M333" s="69"/>
      <c r="N333" s="70"/>
      <c r="O333" s="71"/>
      <c r="P333" s="72"/>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69"/>
      <c r="M334" s="69"/>
      <c r="N334" s="70"/>
      <c r="O334" s="71"/>
      <c r="P334" s="72"/>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69"/>
      <c r="M335" s="69"/>
      <c r="N335" s="70"/>
      <c r="O335" s="71"/>
      <c r="P335" s="72"/>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69"/>
      <c r="M336" s="69"/>
      <c r="N336" s="70"/>
      <c r="O336" s="71"/>
      <c r="P336" s="72"/>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69"/>
      <c r="M337" s="69"/>
      <c r="N337" s="70"/>
      <c r="O337" s="71"/>
      <c r="P337" s="72"/>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69"/>
      <c r="M338" s="69"/>
      <c r="N338" s="70"/>
      <c r="O338" s="71"/>
      <c r="P338" s="72"/>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69"/>
      <c r="M339" s="69"/>
      <c r="N339" s="70"/>
      <c r="O339" s="71"/>
      <c r="P339" s="72"/>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69"/>
      <c r="M340" s="69"/>
      <c r="N340" s="70"/>
      <c r="O340" s="71"/>
      <c r="P340" s="72"/>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69"/>
      <c r="M341" s="69"/>
      <c r="N341" s="70"/>
      <c r="O341" s="71"/>
      <c r="P341" s="72"/>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69"/>
      <c r="M342" s="69"/>
      <c r="N342" s="70"/>
      <c r="O342" s="71"/>
      <c r="P342" s="72"/>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69"/>
      <c r="M343" s="69"/>
      <c r="N343" s="70"/>
      <c r="O343" s="71"/>
      <c r="P343" s="72"/>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69"/>
      <c r="M344" s="69"/>
      <c r="N344" s="70"/>
      <c r="O344" s="71"/>
      <c r="P344" s="72"/>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69"/>
      <c r="M345" s="69"/>
      <c r="N345" s="70"/>
      <c r="O345" s="71"/>
      <c r="P345" s="72"/>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69"/>
      <c r="M346" s="69"/>
      <c r="N346" s="70"/>
      <c r="O346" s="71"/>
      <c r="P346" s="72"/>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69"/>
      <c r="M347" s="69"/>
      <c r="N347" s="70"/>
      <c r="O347" s="71"/>
      <c r="P347" s="72"/>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69"/>
      <c r="M348" s="69"/>
      <c r="N348" s="70"/>
      <c r="O348" s="71"/>
      <c r="P348" s="72"/>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69"/>
      <c r="M349" s="69"/>
      <c r="N349" s="70"/>
      <c r="O349" s="71"/>
      <c r="P349" s="72"/>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69"/>
      <c r="M350" s="69"/>
      <c r="N350" s="70"/>
      <c r="O350" s="71"/>
      <c r="P350" s="72"/>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69"/>
      <c r="M351" s="69"/>
      <c r="N351" s="70"/>
      <c r="O351" s="71"/>
      <c r="P351" s="72"/>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69"/>
      <c r="M352" s="69"/>
      <c r="N352" s="70"/>
      <c r="O352" s="71"/>
      <c r="P352" s="72"/>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69"/>
      <c r="M353" s="69"/>
      <c r="N353" s="70"/>
      <c r="O353" s="71"/>
      <c r="P353" s="72"/>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69"/>
      <c r="M354" s="69"/>
      <c r="N354" s="70"/>
      <c r="O354" s="71"/>
      <c r="P354" s="72"/>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69"/>
      <c r="M355" s="69"/>
      <c r="N355" s="70"/>
      <c r="O355" s="71"/>
      <c r="P355" s="72"/>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69"/>
      <c r="M356" s="69"/>
      <c r="N356" s="70"/>
      <c r="O356" s="71"/>
      <c r="P356" s="72"/>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69"/>
      <c r="M357" s="69"/>
      <c r="N357" s="70"/>
      <c r="O357" s="71"/>
      <c r="P357" s="72"/>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69"/>
      <c r="M358" s="69"/>
      <c r="N358" s="70"/>
      <c r="O358" s="71"/>
      <c r="P358" s="72"/>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69"/>
      <c r="M359" s="69"/>
      <c r="N359" s="70"/>
      <c r="O359" s="71"/>
      <c r="P359" s="72"/>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69"/>
      <c r="M360" s="69"/>
      <c r="N360" s="70"/>
      <c r="O360" s="71"/>
      <c r="P360" s="72"/>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69"/>
      <c r="M361" s="69"/>
      <c r="N361" s="70"/>
      <c r="O361" s="71"/>
      <c r="P361" s="72"/>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69"/>
      <c r="M362" s="69"/>
      <c r="N362" s="70"/>
      <c r="O362" s="71"/>
      <c r="P362" s="72"/>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69"/>
      <c r="M363" s="69"/>
      <c r="N363" s="70"/>
      <c r="O363" s="71"/>
      <c r="P363" s="72"/>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69"/>
      <c r="M364" s="69"/>
      <c r="N364" s="70"/>
      <c r="O364" s="71"/>
      <c r="P364" s="72"/>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69"/>
      <c r="M365" s="69"/>
      <c r="N365" s="70"/>
      <c r="O365" s="71"/>
      <c r="P365" s="72"/>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69"/>
      <c r="M366" s="69"/>
      <c r="N366" s="70"/>
      <c r="O366" s="71"/>
      <c r="P366" s="72"/>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69"/>
      <c r="M367" s="69"/>
      <c r="N367" s="70"/>
      <c r="O367" s="71"/>
      <c r="P367" s="72"/>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69"/>
      <c r="M368" s="69"/>
      <c r="N368" s="70"/>
      <c r="O368" s="71"/>
      <c r="P368" s="72"/>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69"/>
      <c r="M369" s="69"/>
      <c r="N369" s="70"/>
      <c r="O369" s="71"/>
      <c r="P369" s="72"/>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69"/>
      <c r="M370" s="69"/>
      <c r="N370" s="70"/>
      <c r="O370" s="71"/>
      <c r="P370" s="72"/>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69"/>
      <c r="M371" s="69"/>
      <c r="N371" s="70"/>
      <c r="O371" s="71"/>
      <c r="P371" s="72"/>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69"/>
      <c r="M372" s="69"/>
      <c r="N372" s="70"/>
      <c r="O372" s="71"/>
      <c r="P372" s="72"/>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69"/>
      <c r="M373" s="69"/>
      <c r="N373" s="70"/>
      <c r="O373" s="71"/>
      <c r="P373" s="72"/>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69"/>
      <c r="M374" s="69"/>
      <c r="N374" s="70"/>
      <c r="O374" s="71"/>
      <c r="P374" s="72"/>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69"/>
      <c r="M375" s="69"/>
      <c r="N375" s="70"/>
      <c r="O375" s="71"/>
      <c r="P375" s="72"/>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69"/>
      <c r="M376" s="69"/>
      <c r="N376" s="70"/>
      <c r="O376" s="71"/>
      <c r="P376" s="72"/>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69"/>
      <c r="M377" s="69"/>
      <c r="N377" s="70"/>
      <c r="O377" s="71"/>
      <c r="P377" s="72"/>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69"/>
      <c r="M378" s="69"/>
      <c r="N378" s="70"/>
      <c r="O378" s="71"/>
      <c r="P378" s="72"/>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69"/>
      <c r="M379" s="69"/>
      <c r="N379" s="70"/>
      <c r="O379" s="71"/>
      <c r="P379" s="72"/>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69"/>
      <c r="M380" s="69"/>
      <c r="N380" s="70"/>
      <c r="O380" s="71"/>
      <c r="P380" s="72"/>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69"/>
      <c r="M381" s="69"/>
      <c r="N381" s="70"/>
      <c r="O381" s="71"/>
      <c r="P381" s="72"/>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69"/>
      <c r="M382" s="69"/>
      <c r="N382" s="70"/>
      <c r="O382" s="71"/>
      <c r="P382" s="72"/>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69"/>
      <c r="M383" s="69"/>
      <c r="N383" s="70"/>
      <c r="O383" s="71"/>
      <c r="P383" s="72"/>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69"/>
      <c r="M384" s="69"/>
      <c r="N384" s="70"/>
      <c r="O384" s="71"/>
      <c r="P384" s="72"/>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69"/>
      <c r="M385" s="69"/>
      <c r="N385" s="70"/>
      <c r="O385" s="71"/>
      <c r="P385" s="72"/>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69"/>
      <c r="M386" s="69"/>
      <c r="N386" s="70"/>
      <c r="O386" s="71"/>
      <c r="P386" s="72"/>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69"/>
      <c r="M387" s="69"/>
      <c r="N387" s="70"/>
      <c r="O387" s="71"/>
      <c r="P387" s="72"/>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69"/>
      <c r="M388" s="69"/>
      <c r="N388" s="70"/>
      <c r="O388" s="71"/>
      <c r="P388" s="72"/>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69"/>
      <c r="M389" s="69"/>
      <c r="N389" s="70"/>
      <c r="O389" s="71"/>
      <c r="P389" s="72"/>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69"/>
      <c r="M390" s="69"/>
      <c r="N390" s="70"/>
      <c r="O390" s="71"/>
      <c r="P390" s="72"/>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69"/>
      <c r="M391" s="69"/>
      <c r="N391" s="70"/>
      <c r="O391" s="71"/>
      <c r="P391" s="72"/>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69"/>
      <c r="M392" s="69"/>
      <c r="N392" s="70"/>
      <c r="O392" s="71"/>
      <c r="P392" s="72"/>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69"/>
      <c r="M393" s="69"/>
      <c r="N393" s="70"/>
      <c r="O393" s="71"/>
      <c r="P393" s="72"/>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69"/>
      <c r="M394" s="69"/>
      <c r="N394" s="70"/>
      <c r="O394" s="71"/>
      <c r="P394" s="72"/>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69"/>
      <c r="M395" s="69"/>
      <c r="N395" s="70"/>
      <c r="O395" s="71"/>
      <c r="P395" s="72"/>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69"/>
      <c r="M396" s="69"/>
      <c r="N396" s="70"/>
      <c r="O396" s="71"/>
      <c r="P396" s="72"/>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69"/>
      <c r="M397" s="69"/>
      <c r="N397" s="70"/>
      <c r="O397" s="71"/>
      <c r="P397" s="72"/>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69"/>
      <c r="M398" s="69"/>
      <c r="N398" s="70"/>
      <c r="O398" s="71"/>
      <c r="P398" s="72"/>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69"/>
      <c r="M399" s="69"/>
      <c r="N399" s="70"/>
      <c r="O399" s="71"/>
      <c r="P399" s="72"/>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69"/>
      <c r="M400" s="69"/>
      <c r="N400" s="70"/>
      <c r="O400" s="71"/>
      <c r="P400" s="72"/>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69"/>
      <c r="M401" s="69"/>
      <c r="N401" s="70"/>
      <c r="O401" s="71"/>
      <c r="P401" s="72"/>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69"/>
      <c r="M402" s="69"/>
      <c r="N402" s="70"/>
      <c r="O402" s="71"/>
      <c r="P402" s="72"/>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69"/>
      <c r="M403" s="69"/>
      <c r="N403" s="70"/>
      <c r="O403" s="71"/>
      <c r="P403" s="72"/>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69"/>
      <c r="M404" s="69"/>
      <c r="N404" s="70"/>
      <c r="O404" s="71"/>
      <c r="P404" s="72"/>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69"/>
      <c r="M405" s="69"/>
      <c r="N405" s="70"/>
      <c r="O405" s="71"/>
      <c r="P405" s="72"/>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69"/>
      <c r="M406" s="69"/>
      <c r="N406" s="70"/>
      <c r="O406" s="71"/>
      <c r="P406" s="72"/>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69"/>
      <c r="M407" s="69"/>
      <c r="N407" s="70"/>
      <c r="O407" s="71"/>
      <c r="P407" s="72"/>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69"/>
      <c r="M408" s="69"/>
      <c r="N408" s="70"/>
      <c r="O408" s="71"/>
      <c r="P408" s="72"/>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69"/>
      <c r="M409" s="69"/>
      <c r="N409" s="70"/>
      <c r="O409" s="71"/>
      <c r="P409" s="72"/>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69"/>
      <c r="M410" s="69"/>
      <c r="N410" s="70"/>
      <c r="O410" s="71"/>
      <c r="P410" s="72"/>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69"/>
      <c r="M411" s="69"/>
      <c r="N411" s="70"/>
      <c r="O411" s="71"/>
      <c r="P411" s="72"/>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69"/>
      <c r="M412" s="69"/>
      <c r="N412" s="70"/>
      <c r="O412" s="71"/>
      <c r="P412" s="72"/>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69"/>
      <c r="M413" s="69"/>
      <c r="N413" s="70"/>
      <c r="O413" s="71"/>
      <c r="P413" s="72"/>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69"/>
      <c r="M414" s="69"/>
      <c r="N414" s="70"/>
      <c r="O414" s="71"/>
      <c r="P414" s="72"/>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69"/>
      <c r="M415" s="69"/>
      <c r="N415" s="70"/>
      <c r="O415" s="71"/>
      <c r="P415" s="72"/>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69"/>
      <c r="M416" s="69"/>
      <c r="N416" s="70"/>
      <c r="O416" s="71"/>
      <c r="P416" s="72"/>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69"/>
      <c r="M417" s="69"/>
      <c r="N417" s="70"/>
      <c r="O417" s="71"/>
      <c r="P417" s="72"/>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69"/>
      <c r="M418" s="69"/>
      <c r="N418" s="70"/>
      <c r="O418" s="71"/>
      <c r="P418" s="72"/>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69"/>
      <c r="M419" s="69"/>
      <c r="N419" s="70"/>
      <c r="O419" s="71"/>
      <c r="P419" s="72"/>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69"/>
      <c r="M420" s="69"/>
      <c r="N420" s="70"/>
      <c r="O420" s="71"/>
      <c r="P420" s="72"/>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69"/>
      <c r="M421" s="69"/>
      <c r="N421" s="70"/>
      <c r="O421" s="71"/>
      <c r="P421" s="72"/>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69"/>
      <c r="M422" s="69"/>
      <c r="N422" s="70"/>
      <c r="O422" s="71"/>
      <c r="P422" s="72"/>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69"/>
      <c r="M423" s="69"/>
      <c r="N423" s="70"/>
      <c r="O423" s="71"/>
      <c r="P423" s="72"/>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69"/>
      <c r="M424" s="69"/>
      <c r="N424" s="70"/>
      <c r="O424" s="71"/>
      <c r="P424" s="72"/>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69"/>
      <c r="M425" s="69"/>
      <c r="N425" s="70"/>
      <c r="O425" s="71"/>
      <c r="P425" s="72"/>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69"/>
      <c r="M426" s="69"/>
      <c r="N426" s="70"/>
      <c r="O426" s="71"/>
      <c r="P426" s="72"/>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69"/>
      <c r="M427" s="69"/>
      <c r="N427" s="70"/>
      <c r="O427" s="71"/>
      <c r="P427" s="72"/>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69"/>
      <c r="M428" s="69"/>
      <c r="N428" s="70"/>
      <c r="O428" s="71"/>
      <c r="P428" s="72"/>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69"/>
      <c r="M429" s="69"/>
      <c r="N429" s="70"/>
      <c r="O429" s="71"/>
      <c r="P429" s="72"/>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69"/>
      <c r="M430" s="69"/>
      <c r="N430" s="70"/>
      <c r="O430" s="71"/>
      <c r="P430" s="72"/>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69"/>
      <c r="M431" s="69"/>
      <c r="N431" s="70"/>
      <c r="O431" s="71"/>
      <c r="P431" s="72"/>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69"/>
      <c r="M432" s="69"/>
      <c r="N432" s="70"/>
      <c r="O432" s="71"/>
      <c r="P432" s="72"/>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69"/>
      <c r="M433" s="69"/>
      <c r="N433" s="70"/>
      <c r="O433" s="71"/>
      <c r="P433" s="72"/>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69"/>
      <c r="M434" s="69"/>
      <c r="N434" s="70"/>
      <c r="O434" s="71"/>
      <c r="P434" s="72"/>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69"/>
      <c r="M435" s="69"/>
      <c r="N435" s="70"/>
      <c r="O435" s="71"/>
      <c r="P435" s="72"/>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69"/>
      <c r="M436" s="69"/>
      <c r="N436" s="70"/>
      <c r="O436" s="71"/>
      <c r="P436" s="72"/>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69"/>
      <c r="M437" s="69"/>
      <c r="N437" s="70"/>
      <c r="O437" s="71"/>
      <c r="P437" s="72"/>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69"/>
      <c r="M438" s="69"/>
      <c r="N438" s="70"/>
      <c r="O438" s="71"/>
      <c r="P438" s="72"/>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69"/>
      <c r="M439" s="69"/>
      <c r="N439" s="70"/>
      <c r="O439" s="71"/>
      <c r="P439" s="72"/>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69"/>
      <c r="M440" s="69"/>
      <c r="N440" s="70"/>
      <c r="O440" s="71"/>
      <c r="P440" s="72"/>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69"/>
      <c r="M441" s="69"/>
      <c r="N441" s="70"/>
      <c r="O441" s="71"/>
      <c r="P441" s="72"/>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69"/>
      <c r="M442" s="69"/>
      <c r="N442" s="70"/>
      <c r="O442" s="71"/>
      <c r="P442" s="72"/>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69"/>
      <c r="M443" s="69"/>
      <c r="N443" s="70"/>
      <c r="O443" s="71"/>
      <c r="P443" s="72"/>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69"/>
      <c r="M444" s="69"/>
      <c r="N444" s="70"/>
      <c r="O444" s="71"/>
      <c r="P444" s="72"/>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69"/>
      <c r="M445" s="69"/>
      <c r="N445" s="70"/>
      <c r="O445" s="71"/>
      <c r="P445" s="72"/>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69"/>
      <c r="M446" s="69"/>
      <c r="N446" s="70"/>
      <c r="O446" s="71"/>
      <c r="P446" s="72"/>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69"/>
      <c r="M447" s="69"/>
      <c r="N447" s="70"/>
      <c r="O447" s="71"/>
      <c r="P447" s="72"/>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69"/>
      <c r="M448" s="69"/>
      <c r="N448" s="70"/>
      <c r="O448" s="71"/>
      <c r="P448" s="72"/>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69"/>
      <c r="M449" s="69"/>
      <c r="N449" s="70"/>
      <c r="O449" s="71"/>
      <c r="P449" s="72"/>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69"/>
      <c r="M450" s="69"/>
      <c r="N450" s="70"/>
      <c r="O450" s="71"/>
      <c r="P450" s="72"/>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69"/>
      <c r="M451" s="69"/>
      <c r="N451" s="70"/>
      <c r="O451" s="71"/>
      <c r="P451" s="72"/>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69"/>
      <c r="M452" s="69"/>
      <c r="N452" s="70"/>
      <c r="O452" s="71"/>
      <c r="P452" s="72"/>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69"/>
      <c r="M453" s="69"/>
      <c r="N453" s="70"/>
      <c r="O453" s="71"/>
      <c r="P453" s="72"/>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69"/>
      <c r="M454" s="69"/>
      <c r="N454" s="70"/>
      <c r="O454" s="71"/>
      <c r="P454" s="72"/>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69"/>
      <c r="M455" s="69"/>
      <c r="N455" s="70"/>
      <c r="O455" s="71"/>
      <c r="P455" s="72"/>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69"/>
      <c r="M456" s="69"/>
      <c r="N456" s="70"/>
      <c r="O456" s="71"/>
      <c r="P456" s="72"/>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69"/>
      <c r="M457" s="69"/>
      <c r="N457" s="70"/>
      <c r="O457" s="71"/>
      <c r="P457" s="72"/>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69"/>
      <c r="M458" s="69"/>
      <c r="N458" s="70"/>
      <c r="O458" s="71"/>
      <c r="P458" s="72"/>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69"/>
      <c r="M459" s="69"/>
      <c r="N459" s="70"/>
      <c r="O459" s="71"/>
      <c r="P459" s="72"/>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69"/>
      <c r="M460" s="69"/>
      <c r="N460" s="70"/>
      <c r="O460" s="71"/>
      <c r="P460" s="72"/>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69"/>
      <c r="M461" s="69"/>
      <c r="N461" s="70"/>
      <c r="O461" s="71"/>
      <c r="P461" s="72"/>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69"/>
      <c r="M462" s="69"/>
      <c r="N462" s="70"/>
      <c r="O462" s="71"/>
      <c r="P462" s="72"/>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69"/>
      <c r="M463" s="69"/>
      <c r="N463" s="70"/>
      <c r="O463" s="71"/>
      <c r="P463" s="72"/>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69"/>
      <c r="M464" s="69"/>
      <c r="N464" s="70"/>
      <c r="O464" s="71"/>
      <c r="P464" s="72"/>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69"/>
      <c r="M465" s="69"/>
      <c r="N465" s="70"/>
      <c r="O465" s="71"/>
      <c r="P465" s="72"/>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69"/>
      <c r="M466" s="69"/>
      <c r="N466" s="70"/>
      <c r="O466" s="71"/>
      <c r="P466" s="72"/>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69"/>
      <c r="M467" s="69"/>
      <c r="N467" s="70"/>
      <c r="O467" s="71"/>
      <c r="P467" s="72"/>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69"/>
      <c r="M468" s="69"/>
      <c r="N468" s="70"/>
      <c r="O468" s="71"/>
      <c r="P468" s="72"/>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69"/>
      <c r="M469" s="69"/>
      <c r="N469" s="70"/>
      <c r="O469" s="71"/>
      <c r="P469" s="72"/>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69"/>
      <c r="M470" s="69"/>
      <c r="N470" s="70"/>
      <c r="O470" s="71"/>
      <c r="P470" s="72"/>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69"/>
      <c r="M471" s="69"/>
      <c r="N471" s="70"/>
      <c r="O471" s="71"/>
      <c r="P471" s="72"/>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69"/>
      <c r="M472" s="69"/>
      <c r="N472" s="70"/>
      <c r="O472" s="71"/>
      <c r="P472" s="72"/>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69"/>
      <c r="M473" s="69"/>
      <c r="N473" s="70"/>
      <c r="O473" s="71"/>
      <c r="P473" s="72"/>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69"/>
      <c r="M474" s="69"/>
      <c r="N474" s="70"/>
      <c r="O474" s="71"/>
      <c r="P474" s="72"/>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69"/>
      <c r="M475" s="69"/>
      <c r="N475" s="70"/>
      <c r="O475" s="71"/>
      <c r="P475" s="72"/>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69"/>
      <c r="M476" s="69"/>
      <c r="N476" s="70"/>
      <c r="O476" s="71"/>
      <c r="P476" s="72"/>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69"/>
      <c r="M477" s="69"/>
      <c r="N477" s="70"/>
      <c r="O477" s="71"/>
      <c r="P477" s="72"/>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69"/>
      <c r="M478" s="69"/>
      <c r="N478" s="70"/>
      <c r="O478" s="71"/>
      <c r="P478" s="72"/>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69"/>
      <c r="M479" s="69"/>
      <c r="N479" s="70"/>
      <c r="O479" s="71"/>
      <c r="P479" s="72"/>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69"/>
      <c r="M480" s="69"/>
      <c r="N480" s="70"/>
      <c r="O480" s="71"/>
      <c r="P480" s="72"/>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69"/>
      <c r="M481" s="69"/>
      <c r="N481" s="70"/>
      <c r="O481" s="71"/>
      <c r="P481" s="72"/>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69"/>
      <c r="M482" s="69"/>
      <c r="N482" s="70"/>
      <c r="O482" s="71"/>
      <c r="P482" s="72"/>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69"/>
      <c r="M483" s="69"/>
      <c r="N483" s="70"/>
      <c r="O483" s="71"/>
      <c r="P483" s="72"/>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69"/>
      <c r="M484" s="69"/>
      <c r="N484" s="70"/>
      <c r="O484" s="71"/>
      <c r="P484" s="72"/>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69"/>
      <c r="M485" s="69"/>
      <c r="N485" s="70"/>
      <c r="O485" s="71"/>
      <c r="P485" s="72"/>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69"/>
      <c r="M486" s="69"/>
      <c r="N486" s="70"/>
      <c r="O486" s="71"/>
      <c r="P486" s="72"/>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69"/>
      <c r="M487" s="69"/>
      <c r="N487" s="70"/>
      <c r="O487" s="71"/>
      <c r="P487" s="72"/>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69"/>
      <c r="M488" s="69"/>
      <c r="N488" s="70"/>
      <c r="O488" s="71"/>
      <c r="P488" s="72"/>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69"/>
      <c r="M489" s="69"/>
      <c r="N489" s="70"/>
      <c r="O489" s="71"/>
      <c r="P489" s="72"/>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69"/>
      <c r="M490" s="69"/>
      <c r="N490" s="70"/>
      <c r="O490" s="71"/>
      <c r="P490" s="72"/>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69"/>
      <c r="M491" s="69"/>
      <c r="N491" s="70"/>
      <c r="O491" s="71"/>
      <c r="P491" s="72"/>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69"/>
      <c r="M492" s="69"/>
      <c r="N492" s="70"/>
      <c r="O492" s="71"/>
      <c r="P492" s="72"/>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69"/>
      <c r="M493" s="69"/>
      <c r="N493" s="70"/>
      <c r="O493" s="71"/>
      <c r="P493" s="72"/>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69"/>
      <c r="M494" s="69"/>
      <c r="N494" s="70"/>
      <c r="O494" s="71"/>
      <c r="P494" s="72"/>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69"/>
      <c r="M495" s="69"/>
      <c r="N495" s="70"/>
      <c r="O495" s="71"/>
      <c r="P495" s="72"/>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69"/>
      <c r="M496" s="69"/>
      <c r="N496" s="70"/>
      <c r="O496" s="71"/>
      <c r="P496" s="72"/>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69"/>
      <c r="M497" s="69"/>
      <c r="N497" s="70"/>
      <c r="O497" s="71"/>
      <c r="P497" s="72"/>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69"/>
      <c r="M498" s="69"/>
      <c r="N498" s="70"/>
      <c r="O498" s="71"/>
      <c r="P498" s="72"/>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69"/>
      <c r="M499" s="69"/>
      <c r="N499" s="70"/>
      <c r="O499" s="71"/>
      <c r="P499" s="72"/>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69"/>
      <c r="M500" s="69"/>
      <c r="N500" s="70"/>
      <c r="O500" s="71"/>
      <c r="P500" s="72"/>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69"/>
      <c r="M501" s="69"/>
      <c r="N501" s="70"/>
      <c r="O501" s="71"/>
      <c r="P501" s="72"/>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69"/>
      <c r="M502" s="69"/>
      <c r="N502" s="70"/>
      <c r="O502" s="71"/>
      <c r="P502" s="72"/>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69"/>
      <c r="M503" s="69"/>
      <c r="N503" s="70"/>
      <c r="O503" s="71"/>
      <c r="P503" s="72"/>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69"/>
      <c r="M504" s="69"/>
      <c r="N504" s="70"/>
      <c r="O504" s="71"/>
      <c r="P504" s="72"/>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69"/>
      <c r="M505" s="69"/>
      <c r="N505" s="70"/>
      <c r="O505" s="71"/>
      <c r="P505" s="72"/>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69"/>
      <c r="M506" s="69"/>
      <c r="N506" s="70"/>
      <c r="O506" s="71"/>
      <c r="P506" s="72"/>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69"/>
      <c r="M507" s="69"/>
      <c r="N507" s="70"/>
      <c r="O507" s="71"/>
      <c r="P507" s="72"/>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69"/>
      <c r="M508" s="69"/>
      <c r="N508" s="70"/>
      <c r="O508" s="71"/>
      <c r="P508" s="72"/>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69"/>
      <c r="M509" s="69"/>
      <c r="N509" s="70"/>
      <c r="O509" s="71"/>
      <c r="P509" s="72"/>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69"/>
      <c r="M510" s="69"/>
      <c r="N510" s="70"/>
      <c r="O510" s="71"/>
      <c r="P510" s="72"/>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69"/>
      <c r="M511" s="69"/>
      <c r="N511" s="70"/>
      <c r="O511" s="71"/>
      <c r="P511" s="72"/>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69"/>
      <c r="M512" s="69"/>
      <c r="N512" s="70"/>
      <c r="O512" s="71"/>
      <c r="P512" s="72"/>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69"/>
      <c r="M513" s="69"/>
      <c r="N513" s="70"/>
      <c r="O513" s="71"/>
      <c r="P513" s="72"/>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69"/>
      <c r="M514" s="69"/>
      <c r="N514" s="70"/>
      <c r="O514" s="71"/>
      <c r="P514" s="72"/>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69"/>
      <c r="M515" s="69"/>
      <c r="N515" s="70"/>
      <c r="O515" s="71"/>
      <c r="P515" s="72"/>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69"/>
      <c r="M516" s="69"/>
      <c r="N516" s="70"/>
      <c r="O516" s="71"/>
      <c r="P516" s="72"/>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69"/>
      <c r="M517" s="69"/>
      <c r="N517" s="70"/>
      <c r="O517" s="71"/>
      <c r="P517" s="72"/>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69"/>
      <c r="M518" s="69"/>
      <c r="N518" s="70"/>
      <c r="O518" s="71"/>
      <c r="P518" s="72"/>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69"/>
      <c r="M519" s="69"/>
      <c r="N519" s="70"/>
      <c r="O519" s="71"/>
      <c r="P519" s="72"/>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69"/>
      <c r="M520" s="69"/>
      <c r="N520" s="70"/>
      <c r="O520" s="71"/>
      <c r="P520" s="72"/>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69"/>
      <c r="M521" s="69"/>
      <c r="N521" s="70"/>
      <c r="O521" s="71"/>
      <c r="P521" s="72"/>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69"/>
      <c r="M522" s="69"/>
      <c r="N522" s="70"/>
      <c r="O522" s="71"/>
      <c r="P522" s="72"/>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69"/>
      <c r="M523" s="69"/>
      <c r="N523" s="70"/>
      <c r="O523" s="71"/>
      <c r="P523" s="72"/>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69"/>
      <c r="M524" s="69"/>
      <c r="N524" s="70"/>
      <c r="O524" s="71"/>
      <c r="P524" s="72"/>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69"/>
      <c r="M525" s="69"/>
      <c r="N525" s="70"/>
      <c r="O525" s="71"/>
      <c r="P525" s="72"/>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69"/>
      <c r="M526" s="69"/>
      <c r="N526" s="70"/>
      <c r="O526" s="71"/>
      <c r="P526" s="72"/>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69"/>
      <c r="M527" s="69"/>
      <c r="N527" s="70"/>
      <c r="O527" s="71"/>
      <c r="P527" s="72"/>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69"/>
      <c r="M528" s="69"/>
      <c r="N528" s="70"/>
      <c r="O528" s="71"/>
      <c r="P528" s="72"/>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69"/>
      <c r="M529" s="69"/>
      <c r="N529" s="70"/>
      <c r="O529" s="71"/>
      <c r="P529" s="72"/>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69"/>
      <c r="M530" s="69"/>
      <c r="N530" s="70"/>
      <c r="O530" s="71"/>
      <c r="P530" s="72"/>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69"/>
      <c r="M531" s="69"/>
      <c r="N531" s="70"/>
      <c r="O531" s="71"/>
      <c r="P531" s="72"/>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69"/>
      <c r="M532" s="69"/>
      <c r="N532" s="70"/>
      <c r="O532" s="71"/>
      <c r="P532" s="72"/>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69"/>
      <c r="M533" s="69"/>
      <c r="N533" s="70"/>
      <c r="O533" s="71"/>
      <c r="P533" s="72"/>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69"/>
      <c r="M534" s="69"/>
      <c r="N534" s="70"/>
      <c r="O534" s="71"/>
      <c r="P534" s="72"/>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69"/>
      <c r="M535" s="69"/>
      <c r="N535" s="70"/>
      <c r="O535" s="71"/>
      <c r="P535" s="72"/>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69"/>
      <c r="M536" s="69"/>
      <c r="N536" s="70"/>
      <c r="O536" s="71"/>
      <c r="P536" s="72"/>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69"/>
      <c r="M537" s="69"/>
      <c r="N537" s="70"/>
      <c r="O537" s="71"/>
      <c r="P537" s="72"/>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69"/>
      <c r="M538" s="69"/>
      <c r="N538" s="70"/>
      <c r="O538" s="71"/>
      <c r="P538" s="72"/>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69"/>
      <c r="M539" s="69"/>
      <c r="N539" s="70"/>
      <c r="O539" s="71"/>
      <c r="P539" s="72"/>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69"/>
      <c r="M540" s="69"/>
      <c r="N540" s="70"/>
      <c r="O540" s="71"/>
      <c r="P540" s="72"/>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69"/>
      <c r="M541" s="69"/>
      <c r="N541" s="70"/>
      <c r="O541" s="71"/>
      <c r="P541" s="72"/>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69"/>
      <c r="M542" s="69"/>
      <c r="N542" s="70"/>
      <c r="O542" s="71"/>
      <c r="P542" s="72"/>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69"/>
      <c r="M543" s="69"/>
      <c r="N543" s="70"/>
      <c r="O543" s="71"/>
      <c r="P543" s="72"/>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69"/>
      <c r="M544" s="69"/>
      <c r="N544" s="70"/>
      <c r="O544" s="71"/>
      <c r="P544" s="72"/>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69"/>
      <c r="M545" s="69"/>
      <c r="N545" s="70"/>
      <c r="O545" s="71"/>
      <c r="P545" s="72"/>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69"/>
      <c r="M546" s="69"/>
      <c r="N546" s="70"/>
      <c r="O546" s="71"/>
      <c r="P546" s="72"/>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69"/>
      <c r="M547" s="69"/>
      <c r="N547" s="70"/>
      <c r="O547" s="71"/>
      <c r="P547" s="72"/>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69"/>
      <c r="M548" s="69"/>
      <c r="N548" s="70"/>
      <c r="O548" s="71"/>
      <c r="P548" s="72"/>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69"/>
      <c r="M549" s="69"/>
      <c r="N549" s="70"/>
      <c r="O549" s="71"/>
      <c r="P549" s="72"/>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69"/>
      <c r="M550" s="69"/>
      <c r="N550" s="70"/>
      <c r="O550" s="71"/>
      <c r="P550" s="72"/>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69"/>
      <c r="M551" s="69"/>
      <c r="N551" s="70"/>
      <c r="O551" s="71"/>
      <c r="P551" s="72"/>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69"/>
      <c r="M552" s="69"/>
      <c r="N552" s="70"/>
      <c r="O552" s="71"/>
      <c r="P552" s="72"/>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69"/>
      <c r="M553" s="69"/>
      <c r="N553" s="70"/>
      <c r="O553" s="71"/>
      <c r="P553" s="72"/>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69"/>
      <c r="M554" s="69"/>
      <c r="N554" s="70"/>
      <c r="O554" s="71"/>
      <c r="P554" s="72"/>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69"/>
      <c r="M555" s="69"/>
      <c r="N555" s="70"/>
      <c r="O555" s="71"/>
      <c r="P555" s="72"/>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69"/>
      <c r="M556" s="69"/>
      <c r="N556" s="70"/>
      <c r="O556" s="71"/>
      <c r="P556" s="72"/>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69"/>
      <c r="M557" s="69"/>
      <c r="N557" s="70"/>
      <c r="O557" s="71"/>
      <c r="P557" s="72"/>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69"/>
      <c r="M558" s="69"/>
      <c r="N558" s="70"/>
      <c r="O558" s="71"/>
      <c r="P558" s="72"/>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69"/>
      <c r="M559" s="69"/>
      <c r="N559" s="70"/>
      <c r="O559" s="71"/>
      <c r="P559" s="72"/>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69"/>
      <c r="M560" s="69"/>
      <c r="N560" s="70"/>
      <c r="O560" s="71"/>
      <c r="P560" s="72"/>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69"/>
      <c r="M561" s="69"/>
      <c r="N561" s="70"/>
      <c r="O561" s="71"/>
      <c r="P561" s="72"/>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69"/>
      <c r="M562" s="69"/>
      <c r="N562" s="70"/>
      <c r="O562" s="71"/>
      <c r="P562" s="72"/>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69"/>
      <c r="M563" s="69"/>
      <c r="N563" s="70"/>
      <c r="O563" s="71"/>
      <c r="P563" s="72"/>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69"/>
      <c r="M564" s="69"/>
      <c r="N564" s="70"/>
      <c r="O564" s="71"/>
      <c r="P564" s="72"/>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69"/>
      <c r="M565" s="69"/>
      <c r="N565" s="70"/>
      <c r="O565" s="71"/>
      <c r="P565" s="72"/>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69"/>
      <c r="M566" s="69"/>
      <c r="N566" s="70"/>
      <c r="O566" s="71"/>
      <c r="P566" s="72"/>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69"/>
      <c r="M567" s="69"/>
      <c r="N567" s="70"/>
      <c r="O567" s="71"/>
      <c r="P567" s="72"/>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69"/>
      <c r="M568" s="69"/>
      <c r="N568" s="70"/>
      <c r="O568" s="71"/>
      <c r="P568" s="72"/>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69"/>
      <c r="M569" s="69"/>
      <c r="N569" s="70"/>
      <c r="O569" s="71"/>
      <c r="P569" s="72"/>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69"/>
      <c r="M570" s="69"/>
      <c r="N570" s="70"/>
      <c r="O570" s="71"/>
      <c r="P570" s="72"/>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69"/>
      <c r="M571" s="69"/>
      <c r="N571" s="70"/>
      <c r="O571" s="71"/>
      <c r="P571" s="72"/>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69"/>
      <c r="M572" s="69"/>
      <c r="N572" s="70"/>
      <c r="O572" s="71"/>
      <c r="P572" s="72"/>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69"/>
      <c r="M573" s="69"/>
      <c r="N573" s="70"/>
      <c r="O573" s="71"/>
      <c r="P573" s="72"/>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69"/>
      <c r="M574" s="69"/>
      <c r="N574" s="70"/>
      <c r="O574" s="71"/>
      <c r="P574" s="72"/>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69"/>
      <c r="M575" s="69"/>
      <c r="N575" s="70"/>
      <c r="O575" s="71"/>
      <c r="P575" s="72"/>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69"/>
      <c r="M576" s="69"/>
      <c r="N576" s="70"/>
      <c r="O576" s="71"/>
      <c r="P576" s="72"/>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69"/>
      <c r="M577" s="69"/>
      <c r="N577" s="70"/>
      <c r="O577" s="71"/>
      <c r="P577" s="72"/>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69"/>
      <c r="M578" s="69"/>
      <c r="N578" s="70"/>
      <c r="O578" s="71"/>
      <c r="P578" s="72"/>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69"/>
      <c r="M579" s="69"/>
      <c r="N579" s="70"/>
      <c r="O579" s="71"/>
      <c r="P579" s="72"/>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69"/>
      <c r="M580" s="69"/>
      <c r="N580" s="70"/>
      <c r="O580" s="71"/>
      <c r="P580" s="72"/>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69"/>
      <c r="M581" s="69"/>
      <c r="N581" s="70"/>
      <c r="O581" s="71"/>
      <c r="P581" s="72"/>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69"/>
      <c r="M582" s="69"/>
      <c r="N582" s="70"/>
      <c r="O582" s="71"/>
      <c r="P582" s="72"/>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69"/>
      <c r="M583" s="69"/>
      <c r="N583" s="70"/>
      <c r="O583" s="71"/>
      <c r="P583" s="72"/>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69"/>
      <c r="M584" s="69"/>
      <c r="N584" s="70"/>
      <c r="O584" s="71"/>
      <c r="P584" s="72"/>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69"/>
      <c r="M585" s="69"/>
      <c r="N585" s="70"/>
      <c r="O585" s="71"/>
      <c r="P585" s="72"/>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69"/>
      <c r="M586" s="69"/>
      <c r="N586" s="70"/>
      <c r="O586" s="71"/>
      <c r="P586" s="72"/>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69"/>
      <c r="M587" s="69"/>
      <c r="N587" s="70"/>
      <c r="O587" s="71"/>
      <c r="P587" s="72"/>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69"/>
      <c r="M588" s="69"/>
      <c r="N588" s="70"/>
      <c r="O588" s="71"/>
      <c r="P588" s="72"/>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69"/>
      <c r="M589" s="69"/>
      <c r="N589" s="70"/>
      <c r="O589" s="71"/>
      <c r="P589" s="72"/>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69"/>
      <c r="M590" s="69"/>
      <c r="N590" s="70"/>
      <c r="O590" s="71"/>
      <c r="P590" s="72"/>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69"/>
      <c r="M591" s="69"/>
      <c r="N591" s="70"/>
      <c r="O591" s="71"/>
      <c r="P591" s="72"/>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69"/>
      <c r="M592" s="69"/>
      <c r="N592" s="70"/>
      <c r="O592" s="71"/>
      <c r="P592" s="72"/>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69"/>
      <c r="M593" s="69"/>
      <c r="N593" s="70"/>
      <c r="O593" s="71"/>
      <c r="P593" s="72"/>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69"/>
      <c r="M594" s="69"/>
      <c r="N594" s="70"/>
      <c r="O594" s="71"/>
      <c r="P594" s="72"/>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69"/>
      <c r="M595" s="69"/>
      <c r="N595" s="70"/>
      <c r="O595" s="71"/>
      <c r="P595" s="72"/>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69"/>
      <c r="M596" s="69"/>
      <c r="N596" s="70"/>
      <c r="O596" s="71"/>
      <c r="P596" s="72"/>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69"/>
      <c r="M597" s="69"/>
      <c r="N597" s="70"/>
      <c r="O597" s="71"/>
      <c r="P597" s="72"/>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69"/>
      <c r="M598" s="69"/>
      <c r="N598" s="70"/>
      <c r="O598" s="71"/>
      <c r="P598" s="72"/>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69"/>
      <c r="M599" s="69"/>
      <c r="N599" s="70"/>
      <c r="O599" s="71"/>
      <c r="P599" s="72"/>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69"/>
      <c r="M600" s="69"/>
      <c r="N600" s="70"/>
      <c r="O600" s="71"/>
      <c r="P600" s="72"/>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69"/>
      <c r="M601" s="69"/>
      <c r="N601" s="70"/>
      <c r="O601" s="71"/>
      <c r="P601" s="72"/>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69"/>
      <c r="M602" s="69"/>
      <c r="N602" s="70"/>
      <c r="O602" s="71"/>
      <c r="P602" s="72"/>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69"/>
      <c r="M603" s="69"/>
      <c r="N603" s="70"/>
      <c r="O603" s="71"/>
      <c r="P603" s="72"/>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69"/>
      <c r="M604" s="69"/>
      <c r="N604" s="70"/>
      <c r="O604" s="71"/>
      <c r="P604" s="72"/>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69"/>
      <c r="M605" s="69"/>
      <c r="N605" s="70"/>
      <c r="O605" s="71"/>
      <c r="P605" s="72"/>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69"/>
      <c r="M606" s="69"/>
      <c r="N606" s="70"/>
      <c r="O606" s="71"/>
      <c r="P606" s="72"/>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69"/>
      <c r="M607" s="69"/>
      <c r="N607" s="70"/>
      <c r="O607" s="71"/>
      <c r="P607" s="72"/>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69"/>
      <c r="M608" s="69"/>
      <c r="N608" s="70"/>
      <c r="O608" s="71"/>
      <c r="P608" s="72"/>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69"/>
      <c r="M609" s="69"/>
      <c r="N609" s="70"/>
      <c r="O609" s="71"/>
      <c r="P609" s="72"/>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69"/>
      <c r="M610" s="69"/>
      <c r="N610" s="70"/>
      <c r="O610" s="71"/>
      <c r="P610" s="72"/>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69"/>
      <c r="M611" s="69"/>
      <c r="N611" s="70"/>
      <c r="O611" s="71"/>
      <c r="P611" s="72"/>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69"/>
      <c r="M612" s="69"/>
      <c r="N612" s="70"/>
      <c r="O612" s="71"/>
      <c r="P612" s="72"/>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69"/>
      <c r="M613" s="69"/>
      <c r="N613" s="70"/>
      <c r="O613" s="71"/>
      <c r="P613" s="72"/>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69"/>
      <c r="M614" s="69"/>
      <c r="N614" s="70"/>
      <c r="O614" s="71"/>
      <c r="P614" s="72"/>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69"/>
      <c r="M615" s="69"/>
      <c r="N615" s="70"/>
      <c r="O615" s="71"/>
      <c r="P615" s="72"/>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69"/>
      <c r="M616" s="69"/>
      <c r="N616" s="70"/>
      <c r="O616" s="71"/>
      <c r="P616" s="72"/>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69"/>
      <c r="M617" s="69"/>
      <c r="N617" s="70"/>
      <c r="O617" s="71"/>
      <c r="P617" s="72"/>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69"/>
      <c r="M618" s="69"/>
      <c r="N618" s="70"/>
      <c r="O618" s="71"/>
      <c r="P618" s="72"/>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69"/>
      <c r="M619" s="69"/>
      <c r="N619" s="70"/>
      <c r="O619" s="71"/>
      <c r="P619" s="72"/>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69"/>
      <c r="M620" s="69"/>
      <c r="N620" s="70"/>
      <c r="O620" s="71"/>
      <c r="P620" s="72"/>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69"/>
      <c r="M621" s="69"/>
      <c r="N621" s="70"/>
      <c r="O621" s="71"/>
      <c r="P621" s="72"/>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69"/>
      <c r="M622" s="69"/>
      <c r="N622" s="70"/>
      <c r="O622" s="71"/>
      <c r="P622" s="72"/>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69"/>
      <c r="M623" s="69"/>
      <c r="N623" s="70"/>
      <c r="O623" s="71"/>
      <c r="P623" s="72"/>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69"/>
      <c r="M624" s="69"/>
      <c r="N624" s="70"/>
      <c r="O624" s="71"/>
      <c r="P624" s="72"/>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69"/>
      <c r="M625" s="69"/>
      <c r="N625" s="70"/>
      <c r="O625" s="71"/>
      <c r="P625" s="72"/>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69"/>
      <c r="M626" s="69"/>
      <c r="N626" s="70"/>
      <c r="O626" s="71"/>
      <c r="P626" s="72"/>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69"/>
      <c r="M627" s="69"/>
      <c r="N627" s="70"/>
      <c r="O627" s="71"/>
      <c r="P627" s="72"/>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69"/>
      <c r="M628" s="69"/>
      <c r="N628" s="70"/>
      <c r="O628" s="71"/>
      <c r="P628" s="72"/>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69"/>
      <c r="M629" s="69"/>
      <c r="N629" s="70"/>
      <c r="O629" s="71"/>
      <c r="P629" s="72"/>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69"/>
      <c r="M630" s="69"/>
      <c r="N630" s="70"/>
      <c r="O630" s="71"/>
      <c r="P630" s="72"/>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69"/>
      <c r="M631" s="69"/>
      <c r="N631" s="70"/>
      <c r="O631" s="71"/>
      <c r="P631" s="72"/>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69"/>
      <c r="M632" s="69"/>
      <c r="N632" s="70"/>
      <c r="O632" s="71"/>
      <c r="P632" s="72"/>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69"/>
      <c r="M633" s="69"/>
      <c r="N633" s="70"/>
      <c r="O633" s="71"/>
      <c r="P633" s="72"/>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69"/>
      <c r="M634" s="69"/>
      <c r="N634" s="70"/>
      <c r="O634" s="71"/>
      <c r="P634" s="72"/>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69"/>
      <c r="M635" s="69"/>
      <c r="N635" s="70"/>
      <c r="O635" s="71"/>
      <c r="P635" s="72"/>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69"/>
      <c r="M636" s="69"/>
      <c r="N636" s="70"/>
      <c r="O636" s="71"/>
      <c r="P636" s="72"/>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69"/>
      <c r="M637" s="69"/>
      <c r="N637" s="70"/>
      <c r="O637" s="71"/>
      <c r="P637" s="72"/>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69"/>
      <c r="M638" s="69"/>
      <c r="N638" s="70"/>
      <c r="O638" s="71"/>
      <c r="P638" s="72"/>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69"/>
      <c r="M639" s="69"/>
      <c r="N639" s="70"/>
      <c r="O639" s="71"/>
      <c r="P639" s="72"/>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69"/>
      <c r="M640" s="69"/>
      <c r="N640" s="70"/>
      <c r="O640" s="71"/>
      <c r="P640" s="72"/>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69"/>
      <c r="M641" s="69"/>
      <c r="N641" s="70"/>
      <c r="O641" s="71"/>
      <c r="P641" s="72"/>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69"/>
      <c r="M642" s="69"/>
      <c r="N642" s="70"/>
      <c r="O642" s="71"/>
      <c r="P642" s="72"/>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69"/>
      <c r="M643" s="69"/>
      <c r="N643" s="70"/>
      <c r="O643" s="71"/>
      <c r="P643" s="72"/>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69"/>
      <c r="M644" s="69"/>
      <c r="N644" s="70"/>
      <c r="O644" s="71"/>
      <c r="P644" s="72"/>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69"/>
      <c r="M645" s="69"/>
      <c r="N645" s="70"/>
      <c r="O645" s="71"/>
      <c r="P645" s="72"/>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69"/>
      <c r="M646" s="69"/>
      <c r="N646" s="70"/>
      <c r="O646" s="71"/>
      <c r="P646" s="72"/>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69"/>
      <c r="M647" s="69"/>
      <c r="N647" s="70"/>
      <c r="O647" s="71"/>
      <c r="P647" s="72"/>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69"/>
      <c r="M648" s="69"/>
      <c r="N648" s="70"/>
      <c r="O648" s="71"/>
      <c r="P648" s="72"/>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69"/>
      <c r="M649" s="69"/>
      <c r="N649" s="70"/>
      <c r="O649" s="71"/>
      <c r="P649" s="72"/>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69"/>
      <c r="M650" s="69"/>
      <c r="N650" s="70"/>
      <c r="O650" s="71"/>
      <c r="P650" s="72"/>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69"/>
      <c r="M651" s="69"/>
      <c r="N651" s="70"/>
      <c r="O651" s="71"/>
      <c r="P651" s="72"/>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69"/>
      <c r="M652" s="69"/>
      <c r="N652" s="70"/>
      <c r="O652" s="71"/>
      <c r="P652" s="72"/>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69"/>
      <c r="M653" s="69"/>
      <c r="N653" s="70"/>
      <c r="O653" s="71"/>
      <c r="P653" s="72"/>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69"/>
      <c r="M654" s="69"/>
      <c r="N654" s="70"/>
      <c r="O654" s="71"/>
      <c r="P654" s="72"/>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69"/>
      <c r="M655" s="69"/>
      <c r="N655" s="70"/>
      <c r="O655" s="71"/>
      <c r="P655" s="72"/>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69"/>
      <c r="M656" s="69"/>
      <c r="N656" s="70"/>
      <c r="O656" s="71"/>
      <c r="P656" s="72"/>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69"/>
      <c r="M657" s="69"/>
      <c r="N657" s="70"/>
      <c r="O657" s="71"/>
      <c r="P657" s="72"/>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69"/>
      <c r="M658" s="69"/>
      <c r="N658" s="70"/>
      <c r="O658" s="71"/>
      <c r="P658" s="72"/>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69"/>
      <c r="M659" s="69"/>
      <c r="N659" s="70"/>
      <c r="O659" s="71"/>
      <c r="P659" s="72"/>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69"/>
      <c r="M660" s="69"/>
      <c r="N660" s="70"/>
      <c r="O660" s="71"/>
      <c r="P660" s="72"/>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69"/>
      <c r="M661" s="69"/>
      <c r="N661" s="70"/>
      <c r="O661" s="71"/>
      <c r="P661" s="72"/>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69"/>
      <c r="M662" s="69"/>
      <c r="N662" s="70"/>
      <c r="O662" s="71"/>
      <c r="P662" s="72"/>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69"/>
      <c r="M663" s="69"/>
      <c r="N663" s="70"/>
      <c r="O663" s="71"/>
      <c r="P663" s="72"/>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69"/>
      <c r="M664" s="69"/>
      <c r="N664" s="70"/>
      <c r="O664" s="71"/>
      <c r="P664" s="72"/>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69"/>
      <c r="M665" s="69"/>
      <c r="N665" s="70"/>
      <c r="O665" s="71"/>
      <c r="P665" s="72"/>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69"/>
      <c r="M666" s="69"/>
      <c r="N666" s="70"/>
      <c r="O666" s="71"/>
      <c r="P666" s="72"/>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69"/>
      <c r="M667" s="69"/>
      <c r="N667" s="70"/>
      <c r="O667" s="71"/>
      <c r="P667" s="72"/>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69"/>
      <c r="M668" s="69"/>
      <c r="N668" s="70"/>
      <c r="O668" s="71"/>
      <c r="P668" s="72"/>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69"/>
      <c r="M669" s="69"/>
      <c r="N669" s="70"/>
      <c r="O669" s="71"/>
      <c r="P669" s="72"/>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69"/>
      <c r="M670" s="69"/>
      <c r="N670" s="70"/>
      <c r="O670" s="71"/>
      <c r="P670" s="72"/>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69"/>
      <c r="M671" s="69"/>
      <c r="N671" s="70"/>
      <c r="O671" s="71"/>
      <c r="P671" s="72"/>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69"/>
      <c r="M672" s="69"/>
      <c r="N672" s="70"/>
      <c r="O672" s="71"/>
      <c r="P672" s="72"/>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69"/>
      <c r="M673" s="69"/>
      <c r="N673" s="70"/>
      <c r="O673" s="71"/>
      <c r="P673" s="72"/>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69"/>
      <c r="M674" s="69"/>
      <c r="N674" s="70"/>
      <c r="O674" s="71"/>
      <c r="P674" s="72"/>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69"/>
      <c r="M675" s="69"/>
      <c r="N675" s="70"/>
      <c r="O675" s="71"/>
      <c r="P675" s="72"/>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69"/>
      <c r="M676" s="69"/>
      <c r="N676" s="70"/>
      <c r="O676" s="71"/>
      <c r="P676" s="72"/>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69"/>
      <c r="M677" s="69"/>
      <c r="N677" s="70"/>
      <c r="O677" s="71"/>
      <c r="P677" s="72"/>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69"/>
      <c r="M678" s="69"/>
      <c r="N678" s="70"/>
      <c r="O678" s="71"/>
      <c r="P678" s="72"/>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69"/>
      <c r="M679" s="69"/>
      <c r="N679" s="70"/>
      <c r="O679" s="71"/>
      <c r="P679" s="72"/>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69"/>
      <c r="M680" s="69"/>
      <c r="N680" s="70"/>
      <c r="O680" s="71"/>
      <c r="P680" s="72"/>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69"/>
      <c r="M681" s="69"/>
      <c r="N681" s="70"/>
      <c r="O681" s="71"/>
      <c r="P681" s="72"/>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69"/>
      <c r="M682" s="69"/>
      <c r="N682" s="70"/>
      <c r="O682" s="71"/>
      <c r="P682" s="72"/>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69"/>
      <c r="M683" s="69"/>
      <c r="N683" s="70"/>
      <c r="O683" s="71"/>
      <c r="P683" s="72"/>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69"/>
      <c r="M684" s="69"/>
      <c r="N684" s="70"/>
      <c r="O684" s="71"/>
      <c r="P684" s="72"/>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69"/>
      <c r="M685" s="69"/>
      <c r="N685" s="70"/>
      <c r="O685" s="71"/>
      <c r="P685" s="72"/>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69"/>
      <c r="M686" s="69"/>
      <c r="N686" s="70"/>
      <c r="O686" s="71"/>
      <c r="P686" s="72"/>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69"/>
      <c r="M687" s="69"/>
      <c r="N687" s="70"/>
      <c r="O687" s="71"/>
      <c r="P687" s="72"/>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69"/>
      <c r="M688" s="69"/>
      <c r="N688" s="70"/>
      <c r="O688" s="71"/>
      <c r="P688" s="72"/>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69"/>
      <c r="M689" s="69"/>
      <c r="N689" s="70"/>
      <c r="O689" s="71"/>
      <c r="P689" s="72"/>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69"/>
      <c r="M690" s="69"/>
      <c r="N690" s="70"/>
      <c r="O690" s="71"/>
      <c r="P690" s="72"/>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69"/>
      <c r="M691" s="69"/>
      <c r="N691" s="70"/>
      <c r="O691" s="71"/>
      <c r="P691" s="72"/>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69"/>
      <c r="M692" s="69"/>
      <c r="N692" s="70"/>
      <c r="O692" s="71"/>
      <c r="P692" s="72"/>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69"/>
      <c r="M693" s="69"/>
      <c r="N693" s="70"/>
      <c r="O693" s="71"/>
      <c r="P693" s="72"/>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69"/>
      <c r="M694" s="69"/>
      <c r="N694" s="70"/>
      <c r="O694" s="71"/>
      <c r="P694" s="72"/>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69"/>
      <c r="M695" s="69"/>
      <c r="N695" s="70"/>
      <c r="O695" s="71"/>
      <c r="P695" s="72"/>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69"/>
      <c r="M696" s="69"/>
      <c r="N696" s="70"/>
      <c r="O696" s="71"/>
      <c r="P696" s="72"/>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69"/>
      <c r="M697" s="69"/>
      <c r="N697" s="70"/>
      <c r="O697" s="71"/>
      <c r="P697" s="72"/>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69"/>
      <c r="M698" s="69"/>
      <c r="N698" s="70"/>
      <c r="O698" s="71"/>
      <c r="P698" s="72"/>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69"/>
      <c r="M699" s="69"/>
      <c r="N699" s="70"/>
      <c r="O699" s="71"/>
      <c r="P699" s="72"/>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69"/>
      <c r="M700" s="69"/>
      <c r="N700" s="70"/>
      <c r="O700" s="71"/>
      <c r="P700" s="72"/>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69"/>
      <c r="M701" s="69"/>
      <c r="N701" s="70"/>
      <c r="O701" s="71"/>
      <c r="P701" s="72"/>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69"/>
      <c r="M702" s="69"/>
      <c r="N702" s="70"/>
      <c r="O702" s="71"/>
      <c r="P702" s="72"/>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69"/>
      <c r="M703" s="69"/>
      <c r="N703" s="70"/>
      <c r="O703" s="71"/>
      <c r="P703" s="72"/>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69"/>
      <c r="M704" s="69"/>
      <c r="N704" s="70"/>
      <c r="O704" s="71"/>
      <c r="P704" s="72"/>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69"/>
      <c r="M705" s="69"/>
      <c r="N705" s="70"/>
      <c r="O705" s="71"/>
      <c r="P705" s="72"/>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69"/>
      <c r="M706" s="69"/>
      <c r="N706" s="70"/>
      <c r="O706" s="71"/>
      <c r="P706" s="72"/>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69"/>
      <c r="M707" s="69"/>
      <c r="N707" s="70"/>
      <c r="O707" s="71"/>
      <c r="P707" s="72"/>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69"/>
      <c r="M708" s="69"/>
      <c r="N708" s="70"/>
      <c r="O708" s="71"/>
      <c r="P708" s="72"/>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69"/>
      <c r="M709" s="69"/>
      <c r="N709" s="70"/>
      <c r="O709" s="71"/>
      <c r="P709" s="72"/>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69"/>
      <c r="M710" s="69"/>
      <c r="N710" s="70"/>
      <c r="O710" s="71"/>
      <c r="P710" s="72"/>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69"/>
      <c r="M711" s="69"/>
      <c r="N711" s="70"/>
      <c r="O711" s="71"/>
      <c r="P711" s="72"/>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69"/>
      <c r="M712" s="69"/>
      <c r="N712" s="70"/>
      <c r="O712" s="71"/>
      <c r="P712" s="72"/>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69"/>
      <c r="M713" s="69"/>
      <c r="N713" s="70"/>
      <c r="O713" s="71"/>
      <c r="P713" s="72"/>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69"/>
      <c r="M714" s="69"/>
      <c r="N714" s="70"/>
      <c r="O714" s="71"/>
      <c r="P714" s="72"/>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69"/>
      <c r="M715" s="69"/>
      <c r="N715" s="70"/>
      <c r="O715" s="71"/>
      <c r="P715" s="72"/>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69"/>
      <c r="M716" s="69"/>
      <c r="N716" s="70"/>
      <c r="O716" s="71"/>
      <c r="P716" s="72"/>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69"/>
      <c r="M717" s="69"/>
      <c r="N717" s="70"/>
      <c r="O717" s="71"/>
      <c r="P717" s="72"/>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69"/>
      <c r="M718" s="69"/>
      <c r="N718" s="70"/>
      <c r="O718" s="71"/>
      <c r="P718" s="72"/>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69"/>
      <c r="M719" s="69"/>
      <c r="N719" s="70"/>
      <c r="O719" s="71"/>
      <c r="P719" s="72"/>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69"/>
      <c r="M720" s="69"/>
      <c r="N720" s="70"/>
      <c r="O720" s="71"/>
      <c r="P720" s="72"/>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69"/>
      <c r="M721" s="69"/>
      <c r="N721" s="70"/>
      <c r="O721" s="71"/>
      <c r="P721" s="72"/>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69"/>
      <c r="M722" s="69"/>
      <c r="N722" s="70"/>
      <c r="O722" s="71"/>
      <c r="P722" s="72"/>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69"/>
      <c r="M723" s="69"/>
      <c r="N723" s="70"/>
      <c r="O723" s="71"/>
      <c r="P723" s="72"/>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69"/>
      <c r="M724" s="69"/>
      <c r="N724" s="70"/>
      <c r="O724" s="71"/>
      <c r="P724" s="72"/>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69"/>
      <c r="M725" s="69"/>
      <c r="N725" s="70"/>
      <c r="O725" s="71"/>
      <c r="P725" s="72"/>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69"/>
      <c r="M726" s="69"/>
      <c r="N726" s="70"/>
      <c r="O726" s="71"/>
      <c r="P726" s="72"/>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69"/>
      <c r="M727" s="69"/>
      <c r="N727" s="70"/>
      <c r="O727" s="71"/>
      <c r="P727" s="72"/>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69"/>
      <c r="M728" s="69"/>
      <c r="N728" s="70"/>
      <c r="O728" s="71"/>
      <c r="P728" s="72"/>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69"/>
      <c r="M729" s="69"/>
      <c r="N729" s="70"/>
      <c r="O729" s="71"/>
      <c r="P729" s="72"/>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69"/>
      <c r="M730" s="69"/>
      <c r="N730" s="70"/>
      <c r="O730" s="71"/>
      <c r="P730" s="72"/>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69"/>
      <c r="M731" s="69"/>
      <c r="N731" s="70"/>
      <c r="O731" s="71"/>
      <c r="P731" s="72"/>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69"/>
      <c r="M732" s="69"/>
      <c r="N732" s="70"/>
      <c r="O732" s="71"/>
      <c r="P732" s="72"/>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69"/>
      <c r="M733" s="69"/>
      <c r="N733" s="70"/>
      <c r="O733" s="71"/>
      <c r="P733" s="72"/>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69"/>
      <c r="M734" s="69"/>
      <c r="N734" s="70"/>
      <c r="O734" s="71"/>
      <c r="P734" s="72"/>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69"/>
      <c r="M735" s="69"/>
      <c r="N735" s="70"/>
      <c r="O735" s="71"/>
      <c r="P735" s="72"/>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69"/>
      <c r="M736" s="69"/>
      <c r="N736" s="70"/>
      <c r="O736" s="71"/>
      <c r="P736" s="72"/>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69"/>
      <c r="M737" s="69"/>
      <c r="N737" s="70"/>
      <c r="O737" s="71"/>
      <c r="P737" s="72"/>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69"/>
      <c r="M738" s="69"/>
      <c r="N738" s="70"/>
      <c r="O738" s="71"/>
      <c r="P738" s="72"/>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69"/>
      <c r="M739" s="69"/>
      <c r="N739" s="70"/>
      <c r="O739" s="71"/>
      <c r="P739" s="72"/>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69"/>
      <c r="M740" s="69"/>
      <c r="N740" s="70"/>
      <c r="O740" s="71"/>
      <c r="P740" s="72"/>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69"/>
      <c r="M741" s="69"/>
      <c r="N741" s="70"/>
      <c r="O741" s="71"/>
      <c r="P741" s="72"/>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69"/>
      <c r="M742" s="69"/>
      <c r="N742" s="70"/>
      <c r="O742" s="71"/>
      <c r="P742" s="72"/>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69"/>
      <c r="M743" s="69"/>
      <c r="N743" s="70"/>
      <c r="O743" s="71"/>
      <c r="P743" s="72"/>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69"/>
      <c r="M744" s="69"/>
      <c r="N744" s="70"/>
      <c r="O744" s="71"/>
      <c r="P744" s="72"/>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69"/>
      <c r="M745" s="69"/>
      <c r="N745" s="70"/>
      <c r="O745" s="71"/>
      <c r="P745" s="72"/>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69"/>
      <c r="M746" s="69"/>
      <c r="N746" s="70"/>
      <c r="O746" s="71"/>
      <c r="P746" s="72"/>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69"/>
      <c r="M747" s="69"/>
      <c r="N747" s="70"/>
      <c r="O747" s="71"/>
      <c r="P747" s="72"/>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69"/>
      <c r="M748" s="69"/>
      <c r="N748" s="70"/>
      <c r="O748" s="71"/>
      <c r="P748" s="72"/>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69"/>
      <c r="M749" s="69"/>
      <c r="N749" s="70"/>
      <c r="O749" s="71"/>
      <c r="P749" s="72"/>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69"/>
      <c r="M750" s="69"/>
      <c r="N750" s="70"/>
      <c r="O750" s="71"/>
      <c r="P750" s="72"/>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69"/>
      <c r="M751" s="69"/>
      <c r="N751" s="70"/>
      <c r="O751" s="71"/>
      <c r="P751" s="72"/>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69"/>
      <c r="M752" s="69"/>
      <c r="N752" s="70"/>
      <c r="O752" s="71"/>
      <c r="P752" s="72"/>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69"/>
      <c r="M753" s="69"/>
      <c r="N753" s="70"/>
      <c r="O753" s="71"/>
      <c r="P753" s="72"/>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69"/>
      <c r="M754" s="69"/>
      <c r="N754" s="70"/>
      <c r="O754" s="71"/>
      <c r="P754" s="72"/>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69"/>
      <c r="M755" s="69"/>
      <c r="N755" s="70"/>
      <c r="O755" s="71"/>
      <c r="P755" s="72"/>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69"/>
      <c r="M756" s="69"/>
      <c r="N756" s="70"/>
      <c r="O756" s="71"/>
      <c r="P756" s="72"/>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69"/>
      <c r="M757" s="69"/>
      <c r="N757" s="70"/>
      <c r="O757" s="71"/>
      <c r="P757" s="72"/>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69"/>
      <c r="M758" s="69"/>
      <c r="N758" s="70"/>
      <c r="O758" s="71"/>
      <c r="P758" s="72"/>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69"/>
      <c r="M759" s="69"/>
      <c r="N759" s="70"/>
      <c r="O759" s="71"/>
      <c r="P759" s="72"/>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69"/>
      <c r="M760" s="69"/>
      <c r="N760" s="70"/>
      <c r="O760" s="71"/>
      <c r="P760" s="72"/>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69"/>
      <c r="M761" s="69"/>
      <c r="N761" s="70"/>
      <c r="O761" s="71"/>
      <c r="P761" s="72"/>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69"/>
      <c r="M762" s="69"/>
      <c r="N762" s="70"/>
      <c r="O762" s="71"/>
      <c r="P762" s="72"/>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69"/>
      <c r="M763" s="69"/>
      <c r="N763" s="70"/>
      <c r="O763" s="71"/>
      <c r="P763" s="72"/>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69"/>
      <c r="M764" s="69"/>
      <c r="N764" s="70"/>
      <c r="O764" s="71"/>
      <c r="P764" s="72"/>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69"/>
      <c r="M765" s="69"/>
      <c r="N765" s="70"/>
      <c r="O765" s="71"/>
      <c r="P765" s="72"/>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69"/>
      <c r="M766" s="69"/>
      <c r="N766" s="70"/>
      <c r="O766" s="71"/>
      <c r="P766" s="72"/>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69"/>
      <c r="M767" s="69"/>
      <c r="N767" s="70"/>
      <c r="O767" s="71"/>
      <c r="P767" s="72"/>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69"/>
      <c r="M768" s="69"/>
      <c r="N768" s="70"/>
      <c r="O768" s="71"/>
      <c r="P768" s="72"/>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69"/>
      <c r="M769" s="69"/>
      <c r="N769" s="70"/>
      <c r="O769" s="71"/>
      <c r="P769" s="72"/>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69"/>
      <c r="M770" s="69"/>
      <c r="N770" s="70"/>
      <c r="O770" s="71"/>
      <c r="P770" s="72"/>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69"/>
      <c r="M771" s="69"/>
      <c r="N771" s="70"/>
      <c r="O771" s="71"/>
      <c r="P771" s="72"/>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69"/>
      <c r="M772" s="69"/>
      <c r="N772" s="70"/>
      <c r="O772" s="71"/>
      <c r="P772" s="72"/>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69"/>
      <c r="M773" s="69"/>
      <c r="N773" s="70"/>
      <c r="O773" s="71"/>
      <c r="P773" s="72"/>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69"/>
      <c r="M774" s="69"/>
      <c r="N774" s="70"/>
      <c r="O774" s="71"/>
      <c r="P774" s="72"/>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69"/>
      <c r="M775" s="69"/>
      <c r="N775" s="70"/>
      <c r="O775" s="71"/>
      <c r="P775" s="72"/>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69"/>
      <c r="M776" s="69"/>
      <c r="N776" s="70"/>
      <c r="O776" s="71"/>
      <c r="P776" s="72"/>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69"/>
      <c r="M777" s="69"/>
      <c r="N777" s="70"/>
      <c r="O777" s="71"/>
      <c r="P777" s="72"/>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69"/>
      <c r="M778" s="69"/>
      <c r="N778" s="70"/>
      <c r="O778" s="71"/>
      <c r="P778" s="72"/>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69"/>
      <c r="M779" s="69"/>
      <c r="N779" s="70"/>
      <c r="O779" s="71"/>
      <c r="P779" s="72"/>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69"/>
      <c r="M780" s="69"/>
      <c r="N780" s="70"/>
      <c r="O780" s="71"/>
      <c r="P780" s="72"/>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69"/>
      <c r="M781" s="69"/>
      <c r="N781" s="70"/>
      <c r="O781" s="71"/>
      <c r="P781" s="72"/>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69"/>
      <c r="M782" s="69"/>
      <c r="N782" s="70"/>
      <c r="O782" s="71"/>
      <c r="P782" s="72"/>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69"/>
      <c r="M783" s="69"/>
      <c r="N783" s="70"/>
      <c r="O783" s="71"/>
      <c r="P783" s="72"/>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69"/>
      <c r="M784" s="69"/>
      <c r="N784" s="70"/>
      <c r="O784" s="71"/>
      <c r="P784" s="72"/>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69"/>
      <c r="M785" s="69"/>
      <c r="N785" s="70"/>
      <c r="O785" s="71"/>
      <c r="P785" s="72"/>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69"/>
      <c r="M786" s="69"/>
      <c r="N786" s="70"/>
      <c r="O786" s="71"/>
      <c r="P786" s="72"/>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69"/>
      <c r="M787" s="69"/>
      <c r="N787" s="70"/>
      <c r="O787" s="71"/>
      <c r="P787" s="72"/>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69"/>
      <c r="M788" s="69"/>
      <c r="N788" s="70"/>
      <c r="O788" s="71"/>
      <c r="P788" s="72"/>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69"/>
      <c r="M789" s="69"/>
      <c r="N789" s="70"/>
      <c r="O789" s="71"/>
      <c r="P789" s="72"/>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69"/>
      <c r="M790" s="69"/>
      <c r="N790" s="70"/>
      <c r="O790" s="71"/>
      <c r="P790" s="72"/>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69"/>
      <c r="M791" s="69"/>
      <c r="N791" s="70"/>
      <c r="O791" s="71"/>
      <c r="P791" s="72"/>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69"/>
      <c r="M792" s="69"/>
      <c r="N792" s="70"/>
      <c r="O792" s="71"/>
      <c r="P792" s="72"/>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69"/>
      <c r="M793" s="69"/>
      <c r="N793" s="70"/>
      <c r="O793" s="71"/>
      <c r="P793" s="72"/>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69"/>
      <c r="M794" s="69"/>
      <c r="N794" s="70"/>
      <c r="O794" s="71"/>
      <c r="P794" s="72"/>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69"/>
      <c r="M795" s="69"/>
      <c r="N795" s="70"/>
      <c r="O795" s="71"/>
      <c r="P795" s="72"/>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69"/>
      <c r="M796" s="69"/>
      <c r="N796" s="70"/>
      <c r="O796" s="71"/>
      <c r="P796" s="72"/>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69"/>
      <c r="M797" s="69"/>
      <c r="N797" s="70"/>
      <c r="O797" s="71"/>
      <c r="P797" s="72"/>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69"/>
      <c r="M798" s="69"/>
      <c r="N798" s="70"/>
      <c r="O798" s="71"/>
      <c r="P798" s="72"/>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69"/>
      <c r="M799" s="69"/>
      <c r="N799" s="70"/>
      <c r="O799" s="71"/>
      <c r="P799" s="72"/>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69"/>
      <c r="M800" s="69"/>
      <c r="N800" s="70"/>
      <c r="O800" s="71"/>
      <c r="P800" s="72"/>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69"/>
      <c r="M801" s="69"/>
      <c r="N801" s="70"/>
      <c r="O801" s="71"/>
      <c r="P801" s="72"/>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69"/>
      <c r="M802" s="69"/>
      <c r="N802" s="70"/>
      <c r="O802" s="71"/>
      <c r="P802" s="72"/>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69"/>
      <c r="M803" s="69"/>
      <c r="N803" s="70"/>
      <c r="O803" s="71"/>
      <c r="P803" s="72"/>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69"/>
      <c r="M804" s="69"/>
      <c r="N804" s="70"/>
      <c r="O804" s="71"/>
      <c r="P804" s="72"/>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69"/>
      <c r="M805" s="69"/>
      <c r="N805" s="70"/>
      <c r="O805" s="71"/>
      <c r="P805" s="72"/>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69"/>
      <c r="M806" s="69"/>
      <c r="N806" s="70"/>
      <c r="O806" s="71"/>
      <c r="P806" s="72"/>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69"/>
      <c r="M807" s="69"/>
      <c r="N807" s="70"/>
      <c r="O807" s="71"/>
      <c r="P807" s="72"/>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69"/>
      <c r="M808" s="69"/>
      <c r="N808" s="70"/>
      <c r="O808" s="71"/>
      <c r="P808" s="72"/>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69"/>
      <c r="M809" s="69"/>
      <c r="N809" s="70"/>
      <c r="O809" s="71"/>
      <c r="P809" s="72"/>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69"/>
      <c r="M810" s="69"/>
      <c r="N810" s="70"/>
      <c r="O810" s="71"/>
      <c r="P810" s="72"/>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69"/>
      <c r="M811" s="69"/>
      <c r="N811" s="70"/>
      <c r="O811" s="71"/>
      <c r="P811" s="72"/>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69"/>
      <c r="M812" s="69"/>
      <c r="N812" s="70"/>
      <c r="O812" s="71"/>
      <c r="P812" s="72"/>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69"/>
      <c r="M813" s="69"/>
      <c r="N813" s="70"/>
      <c r="O813" s="71"/>
      <c r="P813" s="72"/>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69"/>
      <c r="M814" s="69"/>
      <c r="N814" s="70"/>
      <c r="O814" s="71"/>
      <c r="P814" s="72"/>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69"/>
      <c r="M815" s="69"/>
      <c r="N815" s="70"/>
      <c r="O815" s="71"/>
      <c r="P815" s="72"/>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69"/>
      <c r="M816" s="69"/>
      <c r="N816" s="70"/>
      <c r="O816" s="71"/>
      <c r="P816" s="72"/>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69"/>
      <c r="M817" s="69"/>
      <c r="N817" s="70"/>
      <c r="O817" s="71"/>
      <c r="P817" s="72"/>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69"/>
      <c r="M818" s="69"/>
      <c r="N818" s="70"/>
      <c r="O818" s="71"/>
      <c r="P818" s="72"/>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69"/>
      <c r="M819" s="69"/>
      <c r="N819" s="70"/>
      <c r="O819" s="71"/>
      <c r="P819" s="72"/>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69"/>
      <c r="M820" s="69"/>
      <c r="N820" s="70"/>
      <c r="O820" s="71"/>
      <c r="P820" s="72"/>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69"/>
      <c r="M821" s="69"/>
      <c r="N821" s="70"/>
      <c r="O821" s="71"/>
      <c r="P821" s="72"/>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69"/>
      <c r="M822" s="69"/>
      <c r="N822" s="70"/>
      <c r="O822" s="71"/>
      <c r="P822" s="72"/>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69"/>
      <c r="M823" s="69"/>
      <c r="N823" s="70"/>
      <c r="O823" s="71"/>
      <c r="P823" s="72"/>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69"/>
      <c r="M824" s="69"/>
      <c r="N824" s="70"/>
      <c r="O824" s="71"/>
      <c r="P824" s="72"/>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69"/>
      <c r="M825" s="69"/>
      <c r="N825" s="70"/>
      <c r="O825" s="71"/>
      <c r="P825" s="72"/>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69"/>
      <c r="M826" s="69"/>
      <c r="N826" s="70"/>
      <c r="O826" s="71"/>
      <c r="P826" s="72"/>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69"/>
      <c r="M827" s="69"/>
      <c r="N827" s="70"/>
      <c r="O827" s="71"/>
      <c r="P827" s="72"/>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69"/>
      <c r="M828" s="69"/>
      <c r="N828" s="70"/>
      <c r="O828" s="71"/>
      <c r="P828" s="72"/>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69"/>
      <c r="M829" s="69"/>
      <c r="N829" s="70"/>
      <c r="O829" s="71"/>
      <c r="P829" s="72"/>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69"/>
      <c r="M830" s="69"/>
      <c r="N830" s="70"/>
      <c r="O830" s="71"/>
      <c r="P830" s="72"/>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69"/>
      <c r="M831" s="69"/>
      <c r="N831" s="70"/>
      <c r="O831" s="71"/>
      <c r="P831" s="72"/>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69"/>
      <c r="M832" s="69"/>
      <c r="N832" s="70"/>
      <c r="O832" s="71"/>
      <c r="P832" s="72"/>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69"/>
      <c r="M833" s="69"/>
      <c r="N833" s="70"/>
      <c r="O833" s="71"/>
      <c r="P833" s="72"/>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69"/>
      <c r="M834" s="69"/>
      <c r="N834" s="70"/>
      <c r="O834" s="71"/>
      <c r="P834" s="72"/>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69"/>
      <c r="M835" s="69"/>
      <c r="N835" s="70"/>
      <c r="O835" s="71"/>
      <c r="P835" s="72"/>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69"/>
      <c r="M836" s="69"/>
      <c r="N836" s="70"/>
      <c r="O836" s="71"/>
      <c r="P836" s="72"/>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69"/>
      <c r="M837" s="69"/>
      <c r="N837" s="70"/>
      <c r="O837" s="71"/>
      <c r="P837" s="72"/>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69"/>
      <c r="M838" s="69"/>
      <c r="N838" s="70"/>
      <c r="O838" s="71"/>
      <c r="P838" s="72"/>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69"/>
      <c r="M839" s="69"/>
      <c r="N839" s="70"/>
      <c r="O839" s="71"/>
      <c r="P839" s="72"/>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69"/>
      <c r="M840" s="69"/>
      <c r="N840" s="70"/>
      <c r="O840" s="71"/>
      <c r="P840" s="72"/>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69"/>
      <c r="M841" s="69"/>
      <c r="N841" s="70"/>
      <c r="O841" s="71"/>
      <c r="P841" s="72"/>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69"/>
      <c r="M842" s="69"/>
      <c r="N842" s="70"/>
      <c r="O842" s="71"/>
      <c r="P842" s="72"/>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69"/>
      <c r="M843" s="69"/>
      <c r="N843" s="70"/>
      <c r="O843" s="71"/>
      <c r="P843" s="72"/>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69"/>
      <c r="M844" s="69"/>
      <c r="N844" s="70"/>
      <c r="O844" s="71"/>
      <c r="P844" s="72"/>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69"/>
      <c r="M845" s="69"/>
      <c r="N845" s="70"/>
      <c r="O845" s="71"/>
      <c r="P845" s="72"/>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69"/>
      <c r="M846" s="69"/>
      <c r="N846" s="70"/>
      <c r="O846" s="71"/>
      <c r="P846" s="72"/>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69"/>
      <c r="M847" s="69"/>
      <c r="N847" s="70"/>
      <c r="O847" s="71"/>
      <c r="P847" s="72"/>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69"/>
      <c r="M848" s="69"/>
      <c r="N848" s="70"/>
      <c r="O848" s="71"/>
      <c r="P848" s="72"/>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69"/>
      <c r="M849" s="69"/>
      <c r="N849" s="70"/>
      <c r="O849" s="71"/>
      <c r="P849" s="72"/>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69"/>
      <c r="M850" s="69"/>
      <c r="N850" s="70"/>
      <c r="O850" s="71"/>
      <c r="P850" s="72"/>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69"/>
      <c r="M851" s="69"/>
      <c r="N851" s="70"/>
      <c r="O851" s="71"/>
      <c r="P851" s="72"/>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69"/>
      <c r="M852" s="69"/>
      <c r="N852" s="70"/>
      <c r="O852" s="71"/>
      <c r="P852" s="72"/>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69"/>
      <c r="M853" s="69"/>
      <c r="N853" s="70"/>
      <c r="O853" s="71"/>
      <c r="P853" s="72"/>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69"/>
      <c r="M854" s="69"/>
      <c r="N854" s="70"/>
      <c r="O854" s="71"/>
      <c r="P854" s="72"/>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69"/>
      <c r="M855" s="69"/>
      <c r="N855" s="70"/>
      <c r="O855" s="71"/>
      <c r="P855" s="72"/>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69"/>
      <c r="M856" s="69"/>
      <c r="N856" s="70"/>
      <c r="O856" s="71"/>
      <c r="P856" s="72"/>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69"/>
      <c r="M857" s="69"/>
      <c r="N857" s="70"/>
      <c r="O857" s="71"/>
      <c r="P857" s="72"/>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69"/>
      <c r="M858" s="69"/>
      <c r="N858" s="70"/>
      <c r="O858" s="71"/>
      <c r="P858" s="72"/>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69"/>
      <c r="M859" s="69"/>
      <c r="N859" s="70"/>
      <c r="O859" s="71"/>
      <c r="P859" s="72"/>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69"/>
      <c r="M860" s="69"/>
      <c r="N860" s="70"/>
      <c r="O860" s="71"/>
      <c r="P860" s="72"/>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69"/>
      <c r="M861" s="69"/>
      <c r="N861" s="70"/>
      <c r="O861" s="71"/>
      <c r="P861" s="72"/>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69"/>
      <c r="M862" s="69"/>
      <c r="N862" s="70"/>
      <c r="O862" s="71"/>
      <c r="P862" s="72"/>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69"/>
      <c r="M863" s="69"/>
      <c r="N863" s="70"/>
      <c r="O863" s="71"/>
      <c r="P863" s="72"/>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69"/>
      <c r="M864" s="69"/>
      <c r="N864" s="70"/>
      <c r="O864" s="71"/>
      <c r="P864" s="72"/>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69"/>
      <c r="M865" s="69"/>
      <c r="N865" s="70"/>
      <c r="O865" s="71"/>
      <c r="P865" s="72"/>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69"/>
      <c r="M866" s="69"/>
      <c r="N866" s="70"/>
      <c r="O866" s="71"/>
      <c r="P866" s="72"/>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69"/>
      <c r="M867" s="69"/>
      <c r="N867" s="70"/>
      <c r="O867" s="71"/>
      <c r="P867" s="72"/>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69"/>
      <c r="M868" s="69"/>
      <c r="N868" s="70"/>
      <c r="O868" s="71"/>
      <c r="P868" s="72"/>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69"/>
      <c r="M869" s="69"/>
      <c r="N869" s="70"/>
      <c r="O869" s="71"/>
      <c r="P869" s="72"/>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69"/>
      <c r="M870" s="69"/>
      <c r="N870" s="70"/>
      <c r="O870" s="71"/>
      <c r="P870" s="72"/>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69"/>
      <c r="M871" s="69"/>
      <c r="N871" s="70"/>
      <c r="O871" s="71"/>
      <c r="P871" s="72"/>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69"/>
      <c r="M872" s="69"/>
      <c r="N872" s="70"/>
      <c r="O872" s="71"/>
      <c r="P872" s="72"/>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69"/>
      <c r="M873" s="69"/>
      <c r="N873" s="70"/>
      <c r="O873" s="71"/>
      <c r="P873" s="72"/>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69"/>
      <c r="M874" s="69"/>
      <c r="N874" s="70"/>
      <c r="O874" s="71"/>
      <c r="P874" s="72"/>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69"/>
      <c r="M875" s="69"/>
      <c r="N875" s="70"/>
      <c r="O875" s="71"/>
      <c r="P875" s="72"/>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69"/>
      <c r="M876" s="69"/>
      <c r="N876" s="70"/>
      <c r="O876" s="71"/>
      <c r="P876" s="72"/>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69"/>
      <c r="M877" s="69"/>
      <c r="N877" s="70"/>
      <c r="O877" s="71"/>
      <c r="P877" s="72"/>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69"/>
      <c r="M878" s="69"/>
      <c r="N878" s="70"/>
      <c r="O878" s="71"/>
      <c r="P878" s="72"/>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69"/>
      <c r="M879" s="69"/>
      <c r="N879" s="70"/>
      <c r="O879" s="71"/>
      <c r="P879" s="72"/>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69"/>
      <c r="M880" s="69"/>
      <c r="N880" s="70"/>
      <c r="O880" s="71"/>
      <c r="P880" s="72"/>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69"/>
      <c r="M881" s="69"/>
      <c r="N881" s="70"/>
      <c r="O881" s="71"/>
      <c r="P881" s="72"/>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69"/>
      <c r="M882" s="69"/>
      <c r="N882" s="70"/>
      <c r="O882" s="71"/>
      <c r="P882" s="72"/>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69"/>
      <c r="M883" s="69"/>
      <c r="N883" s="70"/>
      <c r="O883" s="71"/>
      <c r="P883" s="72"/>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69"/>
      <c r="M884" s="69"/>
      <c r="N884" s="70"/>
      <c r="O884" s="71"/>
      <c r="P884" s="72"/>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69"/>
      <c r="M885" s="69"/>
      <c r="N885" s="70"/>
      <c r="O885" s="71"/>
      <c r="P885" s="72"/>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69"/>
      <c r="M886" s="69"/>
      <c r="N886" s="70"/>
      <c r="O886" s="71"/>
      <c r="P886" s="72"/>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69"/>
      <c r="M887" s="69"/>
      <c r="N887" s="70"/>
      <c r="O887" s="71"/>
      <c r="P887" s="72"/>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69"/>
      <c r="M888" s="69"/>
      <c r="N888" s="70"/>
      <c r="O888" s="71"/>
      <c r="P888" s="72"/>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69"/>
      <c r="M889" s="69"/>
      <c r="N889" s="70"/>
      <c r="O889" s="71"/>
      <c r="P889" s="72"/>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69"/>
      <c r="M890" s="69"/>
      <c r="N890" s="70"/>
      <c r="O890" s="71"/>
      <c r="P890" s="72"/>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69"/>
      <c r="M891" s="69"/>
      <c r="N891" s="70"/>
      <c r="O891" s="71"/>
      <c r="P891" s="72"/>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69"/>
      <c r="M892" s="69"/>
      <c r="N892" s="70"/>
      <c r="O892" s="71"/>
      <c r="P892" s="72"/>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69"/>
      <c r="M893" s="69"/>
      <c r="N893" s="70"/>
      <c r="O893" s="71"/>
      <c r="P893" s="72"/>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69"/>
      <c r="M894" s="69"/>
      <c r="N894" s="70"/>
      <c r="O894" s="71"/>
      <c r="P894" s="72"/>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69"/>
      <c r="M895" s="69"/>
      <c r="N895" s="70"/>
      <c r="O895" s="71"/>
      <c r="P895" s="72"/>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69"/>
      <c r="M896" s="69"/>
      <c r="N896" s="70"/>
      <c r="O896" s="71"/>
      <c r="P896" s="72"/>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69"/>
      <c r="M897" s="69"/>
      <c r="N897" s="70"/>
      <c r="O897" s="71"/>
      <c r="P897" s="72"/>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69"/>
      <c r="M898" s="69"/>
      <c r="N898" s="70"/>
      <c r="O898" s="71"/>
      <c r="P898" s="72"/>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69"/>
      <c r="M899" s="69"/>
      <c r="N899" s="70"/>
      <c r="O899" s="71"/>
      <c r="P899" s="72"/>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69"/>
      <c r="M900" s="69"/>
      <c r="N900" s="70"/>
      <c r="O900" s="71"/>
      <c r="P900" s="72"/>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69"/>
      <c r="M901" s="69"/>
      <c r="N901" s="70"/>
      <c r="O901" s="71"/>
      <c r="P901" s="72"/>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69"/>
      <c r="M902" s="69"/>
      <c r="N902" s="70"/>
      <c r="O902" s="71"/>
      <c r="P902" s="72"/>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69"/>
      <c r="M903" s="69"/>
      <c r="N903" s="70"/>
      <c r="O903" s="71"/>
      <c r="P903" s="72"/>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69"/>
      <c r="M904" s="69"/>
      <c r="N904" s="70"/>
      <c r="O904" s="71"/>
      <c r="P904" s="72"/>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69"/>
      <c r="M905" s="69"/>
      <c r="N905" s="70"/>
      <c r="O905" s="71"/>
      <c r="P905" s="72"/>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69"/>
      <c r="M906" s="69"/>
      <c r="N906" s="70"/>
      <c r="O906" s="71"/>
      <c r="P906" s="72"/>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69"/>
      <c r="M907" s="69"/>
      <c r="N907" s="70"/>
      <c r="O907" s="71"/>
      <c r="P907" s="72"/>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69"/>
      <c r="M908" s="69"/>
      <c r="N908" s="70"/>
      <c r="O908" s="71"/>
      <c r="P908" s="72"/>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69"/>
      <c r="M909" s="69"/>
      <c r="N909" s="70"/>
      <c r="O909" s="71"/>
      <c r="P909" s="72"/>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69"/>
      <c r="M910" s="69"/>
      <c r="N910" s="70"/>
      <c r="O910" s="71"/>
      <c r="P910" s="72"/>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69"/>
      <c r="M911" s="69"/>
      <c r="N911" s="70"/>
      <c r="O911" s="71"/>
      <c r="P911" s="72"/>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69"/>
      <c r="M912" s="69"/>
      <c r="N912" s="70"/>
      <c r="O912" s="71"/>
      <c r="P912" s="72"/>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69"/>
      <c r="M913" s="69"/>
      <c r="N913" s="70"/>
      <c r="O913" s="71"/>
      <c r="P913" s="72"/>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69"/>
      <c r="M914" s="69"/>
      <c r="N914" s="70"/>
      <c r="O914" s="71"/>
      <c r="P914" s="72"/>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69"/>
      <c r="M915" s="69"/>
      <c r="N915" s="70"/>
      <c r="O915" s="71"/>
      <c r="P915" s="72"/>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69"/>
      <c r="M916" s="69"/>
      <c r="N916" s="70"/>
      <c r="O916" s="71"/>
      <c r="P916" s="72"/>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69"/>
      <c r="M917" s="69"/>
      <c r="N917" s="70"/>
      <c r="O917" s="71"/>
      <c r="P917" s="72"/>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69"/>
      <c r="M918" s="69"/>
      <c r="N918" s="70"/>
      <c r="O918" s="71"/>
      <c r="P918" s="72"/>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69"/>
      <c r="M919" s="69"/>
      <c r="N919" s="70"/>
      <c r="O919" s="71"/>
      <c r="P919" s="72"/>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69"/>
      <c r="M920" s="69"/>
      <c r="N920" s="70"/>
      <c r="O920" s="71"/>
      <c r="P920" s="72"/>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69"/>
      <c r="M921" s="69"/>
      <c r="N921" s="70"/>
      <c r="O921" s="71"/>
      <c r="P921" s="72"/>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69"/>
      <c r="M922" s="69"/>
      <c r="N922" s="70"/>
      <c r="O922" s="71"/>
      <c r="P922" s="72"/>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69"/>
      <c r="M923" s="69"/>
      <c r="N923" s="70"/>
      <c r="O923" s="71"/>
      <c r="P923" s="72"/>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69"/>
      <c r="M924" s="69"/>
      <c r="N924" s="70"/>
      <c r="O924" s="71"/>
      <c r="P924" s="72"/>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69"/>
      <c r="M925" s="69"/>
      <c r="N925" s="70"/>
      <c r="O925" s="71"/>
      <c r="P925" s="72"/>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69"/>
      <c r="M926" s="69"/>
      <c r="N926" s="70"/>
      <c r="O926" s="71"/>
      <c r="P926" s="72"/>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69"/>
      <c r="M927" s="69"/>
      <c r="N927" s="70"/>
      <c r="O927" s="71"/>
      <c r="P927" s="72"/>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69"/>
      <c r="M928" s="69"/>
      <c r="N928" s="70"/>
      <c r="O928" s="71"/>
      <c r="P928" s="72"/>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69"/>
      <c r="M929" s="69"/>
      <c r="N929" s="70"/>
      <c r="O929" s="71"/>
      <c r="P929" s="72"/>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69"/>
      <c r="M930" s="69"/>
      <c r="N930" s="70"/>
      <c r="O930" s="71"/>
      <c r="P930" s="72"/>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69"/>
      <c r="M931" s="69"/>
      <c r="N931" s="70"/>
      <c r="O931" s="71"/>
      <c r="P931" s="72"/>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69"/>
      <c r="M932" s="69"/>
      <c r="N932" s="70"/>
      <c r="O932" s="71"/>
      <c r="P932" s="72"/>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69"/>
      <c r="M933" s="69"/>
      <c r="N933" s="70"/>
      <c r="O933" s="71"/>
      <c r="P933" s="72"/>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69"/>
      <c r="M934" s="69"/>
      <c r="N934" s="70"/>
      <c r="O934" s="71"/>
      <c r="P934" s="72"/>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69"/>
      <c r="M935" s="69"/>
      <c r="N935" s="70"/>
      <c r="O935" s="71"/>
      <c r="P935" s="72"/>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69"/>
      <c r="M936" s="69"/>
      <c r="N936" s="70"/>
      <c r="O936" s="71"/>
      <c r="P936" s="72"/>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69"/>
      <c r="M937" s="69"/>
      <c r="N937" s="70"/>
      <c r="O937" s="71"/>
      <c r="P937" s="72"/>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69"/>
      <c r="M938" s="69"/>
      <c r="N938" s="70"/>
      <c r="O938" s="71"/>
      <c r="P938" s="72"/>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69"/>
      <c r="M939" s="69"/>
      <c r="N939" s="70"/>
      <c r="O939" s="71"/>
      <c r="P939" s="72"/>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69"/>
      <c r="M940" s="69"/>
      <c r="N940" s="70"/>
      <c r="O940" s="71"/>
      <c r="P940" s="72"/>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69"/>
      <c r="M941" s="69"/>
      <c r="N941" s="70"/>
      <c r="O941" s="71"/>
      <c r="P941" s="72"/>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69"/>
      <c r="M942" s="69"/>
      <c r="N942" s="70"/>
      <c r="O942" s="71"/>
      <c r="P942" s="72"/>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69"/>
      <c r="M943" s="69"/>
      <c r="N943" s="70"/>
      <c r="O943" s="71"/>
      <c r="P943" s="72"/>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69"/>
      <c r="M944" s="69"/>
      <c r="N944" s="70"/>
      <c r="O944" s="71"/>
      <c r="P944" s="72"/>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69"/>
      <c r="M945" s="69"/>
      <c r="N945" s="70"/>
      <c r="O945" s="71"/>
      <c r="P945" s="72"/>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69"/>
      <c r="M946" s="69"/>
      <c r="N946" s="70"/>
      <c r="O946" s="71"/>
      <c r="P946" s="72"/>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69"/>
      <c r="M947" s="69"/>
      <c r="N947" s="70"/>
      <c r="O947" s="71"/>
      <c r="P947" s="72"/>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69"/>
      <c r="M948" s="69"/>
      <c r="N948" s="70"/>
      <c r="O948" s="71"/>
      <c r="P948" s="72"/>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69"/>
      <c r="M949" s="69"/>
      <c r="N949" s="70"/>
      <c r="O949" s="71"/>
      <c r="P949" s="72"/>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69"/>
      <c r="M950" s="69"/>
      <c r="N950" s="70"/>
      <c r="O950" s="71"/>
      <c r="P950" s="72"/>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69"/>
      <c r="M951" s="69"/>
      <c r="N951" s="70"/>
      <c r="O951" s="71"/>
      <c r="P951" s="72"/>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69"/>
      <c r="M952" s="69"/>
      <c r="N952" s="70"/>
      <c r="O952" s="71"/>
      <c r="P952" s="72"/>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69"/>
      <c r="M953" s="69"/>
      <c r="N953" s="70"/>
      <c r="O953" s="71"/>
      <c r="P953" s="72"/>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69"/>
      <c r="M954" s="69"/>
      <c r="N954" s="70"/>
      <c r="O954" s="71"/>
      <c r="P954" s="72"/>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69"/>
      <c r="M955" s="69"/>
      <c r="N955" s="70"/>
      <c r="O955" s="71"/>
      <c r="P955" s="72"/>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69"/>
      <c r="M956" s="69"/>
      <c r="N956" s="70"/>
      <c r="O956" s="71"/>
      <c r="P956" s="72"/>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69"/>
      <c r="M957" s="69"/>
      <c r="N957" s="70"/>
      <c r="O957" s="71"/>
      <c r="P957" s="72"/>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69"/>
      <c r="M958" s="69"/>
      <c r="N958" s="70"/>
      <c r="O958" s="71"/>
      <c r="P958" s="72"/>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69"/>
      <c r="M959" s="69"/>
      <c r="N959" s="70"/>
      <c r="O959" s="71"/>
      <c r="P959" s="72"/>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69"/>
      <c r="M960" s="69"/>
      <c r="N960" s="70"/>
      <c r="O960" s="71"/>
      <c r="P960" s="72"/>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69"/>
      <c r="M961" s="69"/>
      <c r="N961" s="70"/>
      <c r="O961" s="71"/>
      <c r="P961" s="72"/>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69"/>
      <c r="M962" s="69"/>
      <c r="N962" s="70"/>
      <c r="O962" s="71"/>
      <c r="P962" s="72"/>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69"/>
      <c r="M963" s="69"/>
      <c r="N963" s="70"/>
      <c r="O963" s="71"/>
      <c r="P963" s="72"/>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69"/>
      <c r="M964" s="69"/>
      <c r="N964" s="70"/>
      <c r="O964" s="71"/>
      <c r="P964" s="72"/>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69"/>
      <c r="M965" s="69"/>
      <c r="N965" s="70"/>
      <c r="O965" s="71"/>
      <c r="P965" s="72"/>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69"/>
      <c r="M966" s="69"/>
      <c r="N966" s="70"/>
      <c r="O966" s="71"/>
      <c r="P966" s="72"/>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69"/>
      <c r="M967" s="69"/>
      <c r="N967" s="70"/>
      <c r="O967" s="71"/>
      <c r="P967" s="72"/>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69"/>
      <c r="M968" s="69"/>
      <c r="N968" s="70"/>
      <c r="O968" s="71"/>
      <c r="P968" s="72"/>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69"/>
      <c r="M969" s="69"/>
      <c r="N969" s="70"/>
      <c r="O969" s="71"/>
      <c r="P969" s="72"/>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69"/>
      <c r="M970" s="69"/>
      <c r="N970" s="70"/>
      <c r="O970" s="71"/>
      <c r="P970" s="72"/>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69"/>
      <c r="M971" s="69"/>
      <c r="N971" s="70"/>
      <c r="O971" s="71"/>
      <c r="P971" s="72"/>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69"/>
      <c r="M972" s="69"/>
      <c r="N972" s="70"/>
      <c r="O972" s="71"/>
      <c r="P972" s="72"/>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69"/>
      <c r="M973" s="69"/>
      <c r="N973" s="70"/>
      <c r="O973" s="71"/>
      <c r="P973" s="72"/>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69"/>
      <c r="M974" s="69"/>
      <c r="N974" s="70"/>
      <c r="O974" s="71"/>
      <c r="P974" s="72"/>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69"/>
      <c r="M975" s="69"/>
      <c r="N975" s="70"/>
      <c r="O975" s="71"/>
      <c r="P975" s="72"/>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69"/>
      <c r="M976" s="69"/>
      <c r="N976" s="70"/>
      <c r="O976" s="71"/>
      <c r="P976" s="72"/>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69"/>
      <c r="M977" s="69"/>
      <c r="N977" s="70"/>
      <c r="O977" s="71"/>
      <c r="P977" s="72"/>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69"/>
      <c r="M978" s="69"/>
      <c r="N978" s="70"/>
      <c r="O978" s="71"/>
      <c r="P978" s="72"/>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69"/>
      <c r="M979" s="69"/>
      <c r="N979" s="70"/>
      <c r="O979" s="71"/>
      <c r="P979" s="72"/>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69"/>
      <c r="M980" s="69"/>
      <c r="N980" s="70"/>
      <c r="O980" s="71"/>
      <c r="P980" s="72"/>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69"/>
      <c r="M981" s="69"/>
      <c r="N981" s="70"/>
      <c r="O981" s="71"/>
      <c r="P981" s="72"/>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69"/>
      <c r="M982" s="69"/>
      <c r="N982" s="70"/>
      <c r="O982" s="71"/>
      <c r="P982" s="72"/>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69"/>
      <c r="M983" s="69"/>
      <c r="N983" s="70"/>
      <c r="O983" s="71"/>
      <c r="P983" s="72"/>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69"/>
      <c r="M984" s="69"/>
      <c r="N984" s="70"/>
      <c r="O984" s="71"/>
      <c r="P984" s="72"/>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69"/>
      <c r="M985" s="69"/>
      <c r="N985" s="70"/>
      <c r="O985" s="71"/>
      <c r="P985" s="72"/>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69"/>
      <c r="M986" s="69"/>
      <c r="N986" s="70"/>
      <c r="O986" s="71"/>
      <c r="P986" s="72"/>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69"/>
      <c r="M987" s="69"/>
      <c r="N987" s="70"/>
      <c r="O987" s="71"/>
      <c r="P987" s="72"/>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69"/>
      <c r="M988" s="69"/>
      <c r="N988" s="70"/>
      <c r="O988" s="71"/>
      <c r="P988" s="72"/>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69"/>
      <c r="M989" s="69"/>
      <c r="N989" s="70"/>
      <c r="O989" s="71"/>
      <c r="P989" s="72"/>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69"/>
      <c r="M990" s="69"/>
      <c r="N990" s="70"/>
      <c r="O990" s="71"/>
      <c r="P990" s="72"/>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69"/>
      <c r="M991" s="69"/>
      <c r="N991" s="70"/>
      <c r="O991" s="71"/>
      <c r="P991" s="72"/>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69"/>
      <c r="M992" s="69"/>
      <c r="N992" s="70"/>
      <c r="O992" s="71"/>
      <c r="P992" s="72"/>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69"/>
      <c r="M993" s="69"/>
      <c r="N993" s="70"/>
      <c r="O993" s="71"/>
      <c r="P993" s="72"/>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69"/>
      <c r="M994" s="69"/>
      <c r="N994" s="70"/>
      <c r="O994" s="71"/>
      <c r="P994" s="72"/>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69"/>
      <c r="M995" s="69"/>
      <c r="N995" s="70"/>
      <c r="O995" s="71"/>
      <c r="P995" s="72"/>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69"/>
      <c r="M996" s="69"/>
      <c r="N996" s="70"/>
      <c r="O996" s="71"/>
      <c r="P996" s="72"/>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69"/>
      <c r="M997" s="69"/>
      <c r="N997" s="70"/>
      <c r="O997" s="71"/>
      <c r="P997" s="72"/>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69"/>
      <c r="M998" s="69"/>
      <c r="N998" s="70"/>
      <c r="O998" s="71"/>
      <c r="P998" s="72"/>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69"/>
      <c r="M999" s="69"/>
      <c r="N999" s="70"/>
      <c r="O999" s="71"/>
      <c r="P999" s="72"/>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69"/>
      <c r="M1000" s="69"/>
      <c r="N1000" s="70"/>
      <c r="O1000" s="71"/>
      <c r="P1000" s="72"/>
      <c r="Q1000" s="38"/>
      <c r="R1000" s="38"/>
      <c r="S1000" s="38"/>
      <c r="T1000" s="38"/>
      <c r="U1000" s="38"/>
      <c r="V1000" s="38"/>
      <c r="W1000" s="38"/>
      <c r="X1000" s="38"/>
      <c r="Y1000" s="38"/>
      <c r="Z1000" s="38"/>
    </row>
  </sheetData>
  <mergeCells count="286">
    <mergeCell ref="L129:L136"/>
    <mergeCell ref="M129:M136"/>
    <mergeCell ref="N129:N136"/>
    <mergeCell ref="O129:O136"/>
    <mergeCell ref="P129:P136"/>
    <mergeCell ref="B129:B136"/>
    <mergeCell ref="C129:C136"/>
    <mergeCell ref="D129:D136"/>
    <mergeCell ref="E129:E136"/>
    <mergeCell ref="F129:F136"/>
    <mergeCell ref="I129:I136"/>
    <mergeCell ref="J129:J136"/>
    <mergeCell ref="O137:O144"/>
    <mergeCell ref="P137:P144"/>
    <mergeCell ref="B137:B144"/>
    <mergeCell ref="C137:C144"/>
    <mergeCell ref="D137:D144"/>
    <mergeCell ref="E137:E144"/>
    <mergeCell ref="F137:F144"/>
    <mergeCell ref="I137:I144"/>
    <mergeCell ref="J137:J144"/>
    <mergeCell ref="O145:O152"/>
    <mergeCell ref="P145:P152"/>
    <mergeCell ref="B145:B152"/>
    <mergeCell ref="C145:C152"/>
    <mergeCell ref="D145:D152"/>
    <mergeCell ref="E145:E152"/>
    <mergeCell ref="F145:F152"/>
    <mergeCell ref="I145:I152"/>
    <mergeCell ref="J145:J152"/>
    <mergeCell ref="L110:L117"/>
    <mergeCell ref="M110:M117"/>
    <mergeCell ref="N110:N117"/>
    <mergeCell ref="O110:O117"/>
    <mergeCell ref="P110:P117"/>
    <mergeCell ref="B110:B117"/>
    <mergeCell ref="C110:C117"/>
    <mergeCell ref="D110:D117"/>
    <mergeCell ref="E110:E117"/>
    <mergeCell ref="F110:F117"/>
    <mergeCell ref="I110:I117"/>
    <mergeCell ref="J110:J117"/>
    <mergeCell ref="B118:B120"/>
    <mergeCell ref="C118:C120"/>
    <mergeCell ref="D118:D120"/>
    <mergeCell ref="E118:E120"/>
    <mergeCell ref="F118:F120"/>
    <mergeCell ref="J118:J120"/>
    <mergeCell ref="K118:K120"/>
    <mergeCell ref="I119:I120"/>
    <mergeCell ref="K110:K117"/>
    <mergeCell ref="O121:O128"/>
    <mergeCell ref="P121:P128"/>
    <mergeCell ref="G119:G120"/>
    <mergeCell ref="H119:H120"/>
    <mergeCell ref="G118:I118"/>
    <mergeCell ref="L118:L120"/>
    <mergeCell ref="M118:M120"/>
    <mergeCell ref="N118:N120"/>
    <mergeCell ref="O118:O120"/>
    <mergeCell ref="P118:P12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53:O160"/>
    <mergeCell ref="P153:P160"/>
    <mergeCell ref="B153:B160"/>
    <mergeCell ref="C153:C160"/>
    <mergeCell ref="D153:D160"/>
    <mergeCell ref="E153:E160"/>
    <mergeCell ref="F153:F160"/>
    <mergeCell ref="I153:I160"/>
    <mergeCell ref="J153:J160"/>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3"/>
    <mergeCell ref="L16:L23"/>
    <mergeCell ref="M16:M23"/>
    <mergeCell ref="N16:N23"/>
    <mergeCell ref="P16:P23"/>
    <mergeCell ref="B16:B23"/>
    <mergeCell ref="C16:C23"/>
    <mergeCell ref="D16:D23"/>
    <mergeCell ref="E16:E23"/>
    <mergeCell ref="F16:F23"/>
    <mergeCell ref="I16:I23"/>
    <mergeCell ref="J16:J23"/>
    <mergeCell ref="K24:K31"/>
    <mergeCell ref="L24:L31"/>
    <mergeCell ref="M24:M31"/>
    <mergeCell ref="N24:N31"/>
    <mergeCell ref="O24:O31"/>
    <mergeCell ref="P24:P31"/>
    <mergeCell ref="B24:B31"/>
    <mergeCell ref="C24:C31"/>
    <mergeCell ref="D24:D31"/>
    <mergeCell ref="E24:E31"/>
    <mergeCell ref="F24:F31"/>
    <mergeCell ref="I24:I31"/>
    <mergeCell ref="J24:J31"/>
    <mergeCell ref="K51:K58"/>
    <mergeCell ref="L51:L58"/>
    <mergeCell ref="M51:M58"/>
    <mergeCell ref="N51:N58"/>
    <mergeCell ref="O51:O58"/>
    <mergeCell ref="P51:P58"/>
    <mergeCell ref="B51:B58"/>
    <mergeCell ref="C51:C58"/>
    <mergeCell ref="D51:D58"/>
    <mergeCell ref="E51:E58"/>
    <mergeCell ref="F51:F58"/>
    <mergeCell ref="I51:I58"/>
    <mergeCell ref="J51:J58"/>
    <mergeCell ref="L59:L66"/>
    <mergeCell ref="M59:M66"/>
    <mergeCell ref="N59:N66"/>
    <mergeCell ref="O59:O66"/>
    <mergeCell ref="P59:P66"/>
    <mergeCell ref="B59:B66"/>
    <mergeCell ref="C59:C66"/>
    <mergeCell ref="D59:D66"/>
    <mergeCell ref="E59:E66"/>
    <mergeCell ref="F59:F66"/>
    <mergeCell ref="I59:I66"/>
    <mergeCell ref="J59:J66"/>
    <mergeCell ref="O67:O74"/>
    <mergeCell ref="P67:P74"/>
    <mergeCell ref="B67:B74"/>
    <mergeCell ref="C67:C74"/>
    <mergeCell ref="D67:D74"/>
    <mergeCell ref="E67:E74"/>
    <mergeCell ref="F67:F74"/>
    <mergeCell ref="I67:I74"/>
    <mergeCell ref="J67:J74"/>
    <mergeCell ref="O75:O82"/>
    <mergeCell ref="P75:P82"/>
    <mergeCell ref="B75:B82"/>
    <mergeCell ref="C75:C82"/>
    <mergeCell ref="D75:D82"/>
    <mergeCell ref="E75:E82"/>
    <mergeCell ref="F75:F82"/>
    <mergeCell ref="I75:I82"/>
    <mergeCell ref="J75:J82"/>
    <mergeCell ref="L32:L39"/>
    <mergeCell ref="M32:M39"/>
    <mergeCell ref="N32:N39"/>
    <mergeCell ref="O32:O39"/>
    <mergeCell ref="P32:P39"/>
    <mergeCell ref="B32:B39"/>
    <mergeCell ref="C32:C39"/>
    <mergeCell ref="D32:D39"/>
    <mergeCell ref="E32:E39"/>
    <mergeCell ref="F32:F39"/>
    <mergeCell ref="I32:I39"/>
    <mergeCell ref="J32:J39"/>
    <mergeCell ref="B40:B42"/>
    <mergeCell ref="C40:C42"/>
    <mergeCell ref="D40:D42"/>
    <mergeCell ref="E40:E42"/>
    <mergeCell ref="F40:F42"/>
    <mergeCell ref="J40:J42"/>
    <mergeCell ref="K40:K42"/>
    <mergeCell ref="I41:I42"/>
    <mergeCell ref="K32:K39"/>
    <mergeCell ref="O43:O50"/>
    <mergeCell ref="P43:P50"/>
    <mergeCell ref="G41:G42"/>
    <mergeCell ref="H41:H42"/>
    <mergeCell ref="G40:I40"/>
    <mergeCell ref="L40:L42"/>
    <mergeCell ref="M40:M42"/>
    <mergeCell ref="N40:N42"/>
    <mergeCell ref="O40:O42"/>
    <mergeCell ref="P40:P42"/>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K86:K93"/>
    <mergeCell ref="L86:L93"/>
    <mergeCell ref="M86:M93"/>
    <mergeCell ref="N86:N93"/>
    <mergeCell ref="O86:O93"/>
    <mergeCell ref="P86:P93"/>
    <mergeCell ref="G84:G85"/>
    <mergeCell ref="H84:H85"/>
    <mergeCell ref="O83:O85"/>
    <mergeCell ref="P83:P85"/>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s>
  <dataValidations count="1">
    <dataValidation type="list" allowBlank="1" showErrorMessage="1" sqref="F16 J16 F24 J24 F32 J32 F43 J43 F51 J51 F59 J59 F67 J67 F75 J75 F86 J86 F94 J94 F102 J102 F110 J110 F121 J121 F129 J129 F137 J137 F145 J145 F153 J153">
      <formula1>"1.0,2.0,3.0"</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topLeftCell="A19" workbookViewId="0">
      <selection activeCell="F21" sqref="F21:F28"/>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5" customWidth="1"/>
    <col min="8" max="8" width="38.28515625" customWidth="1"/>
    <col min="9" max="9" width="39.14062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69"/>
      <c r="M1" s="69"/>
      <c r="N1" s="69"/>
      <c r="O1" s="39"/>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69"/>
      <c r="M2" s="69"/>
      <c r="N2" s="69"/>
      <c r="O2" s="39"/>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69"/>
      <c r="M3" s="69"/>
      <c r="N3" s="69"/>
      <c r="O3" s="39"/>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69"/>
      <c r="M4" s="69"/>
      <c r="N4" s="69"/>
      <c r="O4" s="39"/>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69"/>
      <c r="M5" s="69"/>
      <c r="N5" s="69"/>
      <c r="O5" s="39"/>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69"/>
      <c r="M6" s="69"/>
      <c r="N6" s="69"/>
      <c r="O6" s="39"/>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69"/>
      <c r="M7" s="69"/>
      <c r="N7" s="69"/>
      <c r="O7" s="39"/>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69"/>
      <c r="M8" s="69"/>
      <c r="N8" s="69"/>
      <c r="O8" s="39"/>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69"/>
      <c r="M9" s="69"/>
      <c r="N9" s="69"/>
      <c r="O9" s="39"/>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69"/>
      <c r="M10" s="69"/>
      <c r="N10" s="69"/>
      <c r="O10" s="39"/>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69"/>
      <c r="M11" s="69"/>
      <c r="N11" s="69"/>
      <c r="O11" s="39"/>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69"/>
      <c r="M12" s="69"/>
      <c r="N12" s="69"/>
      <c r="O12" s="39"/>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69"/>
      <c r="M13" s="69"/>
      <c r="N13" s="69"/>
      <c r="O13" s="39"/>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69"/>
      <c r="M14" s="69"/>
      <c r="N14" s="69"/>
      <c r="O14" s="39"/>
      <c r="P14" s="38"/>
      <c r="Q14" s="38"/>
      <c r="R14" s="38"/>
      <c r="S14" s="38"/>
      <c r="T14" s="38"/>
      <c r="U14" s="38"/>
      <c r="V14" s="38"/>
      <c r="W14" s="38"/>
      <c r="X14" s="38"/>
      <c r="Y14" s="38"/>
      <c r="Z14" s="38"/>
    </row>
    <row r="15" spans="1:26" ht="19.5" customHeight="1" x14ac:dyDescent="0.3">
      <c r="A15" s="38"/>
      <c r="B15" s="38"/>
      <c r="C15" s="74" t="s">
        <v>405</v>
      </c>
      <c r="D15" s="74"/>
      <c r="E15" s="74"/>
      <c r="F15" s="74"/>
      <c r="G15" s="74"/>
      <c r="H15" s="74"/>
      <c r="I15" s="74"/>
      <c r="J15" s="74"/>
      <c r="K15" s="74"/>
      <c r="L15" s="69"/>
      <c r="M15" s="69"/>
      <c r="N15" s="69"/>
      <c r="O15" s="39"/>
      <c r="P15" s="38"/>
      <c r="Q15" s="38"/>
      <c r="R15" s="38"/>
      <c r="S15" s="38"/>
      <c r="T15" s="38"/>
      <c r="U15" s="38"/>
      <c r="V15" s="38"/>
      <c r="W15" s="38"/>
      <c r="X15" s="38"/>
      <c r="Y15" s="38"/>
      <c r="Z15" s="38"/>
    </row>
    <row r="16" spans="1:26" ht="37.5" customHeight="1" x14ac:dyDescent="0.3">
      <c r="A16" s="38"/>
      <c r="B16" s="38"/>
      <c r="C16" s="75" t="s">
        <v>406</v>
      </c>
      <c r="D16" s="75"/>
      <c r="E16" s="75"/>
      <c r="F16" s="75"/>
      <c r="G16" s="75"/>
      <c r="H16" s="75"/>
      <c r="I16" s="75"/>
      <c r="J16" s="75"/>
      <c r="K16" s="75"/>
      <c r="L16" s="69"/>
      <c r="M16" s="69"/>
      <c r="N16" s="69"/>
      <c r="O16" s="39"/>
      <c r="P16" s="38"/>
      <c r="Q16" s="38"/>
      <c r="R16" s="38"/>
      <c r="S16" s="38"/>
      <c r="T16" s="38"/>
      <c r="U16" s="38"/>
      <c r="V16" s="38"/>
      <c r="W16" s="38"/>
      <c r="X16" s="38"/>
      <c r="Y16" s="38"/>
      <c r="Z16" s="38"/>
    </row>
    <row r="17" spans="1:26" ht="9.75" customHeight="1" x14ac:dyDescent="0.3">
      <c r="A17" s="38"/>
      <c r="B17" s="38"/>
      <c r="C17" s="43"/>
      <c r="D17" s="43"/>
      <c r="E17" s="38"/>
      <c r="F17" s="44"/>
      <c r="G17" s="38"/>
      <c r="H17" s="38"/>
      <c r="I17" s="38"/>
      <c r="J17" s="38"/>
      <c r="K17" s="38"/>
      <c r="L17" s="69"/>
      <c r="M17" s="69"/>
      <c r="N17" s="69"/>
      <c r="O17" s="39"/>
      <c r="P17" s="38"/>
      <c r="Q17" s="38"/>
      <c r="R17" s="38"/>
      <c r="S17" s="38"/>
      <c r="T17" s="38"/>
      <c r="U17" s="38"/>
      <c r="V17" s="38"/>
      <c r="W17" s="38"/>
      <c r="X17" s="38"/>
      <c r="Y17" s="38"/>
      <c r="Z17" s="38"/>
    </row>
    <row r="18" spans="1:26" ht="36.75" customHeight="1" x14ac:dyDescent="0.3">
      <c r="A18" s="38"/>
      <c r="B18" s="391" t="s">
        <v>111</v>
      </c>
      <c r="C18" s="76" t="s">
        <v>407</v>
      </c>
      <c r="D18" s="394" t="s">
        <v>8</v>
      </c>
      <c r="E18" s="394" t="s">
        <v>408</v>
      </c>
      <c r="F18" s="395" t="s">
        <v>409</v>
      </c>
      <c r="G18" s="396" t="s">
        <v>116</v>
      </c>
      <c r="H18" s="269"/>
      <c r="I18" s="311"/>
      <c r="J18" s="395" t="s">
        <v>410</v>
      </c>
      <c r="K18" s="397" t="s">
        <v>161</v>
      </c>
      <c r="L18" s="375"/>
      <c r="M18" s="375"/>
      <c r="N18" s="375"/>
      <c r="O18" s="39"/>
      <c r="P18" s="38"/>
      <c r="Q18" s="38"/>
      <c r="R18" s="38"/>
      <c r="S18" s="38"/>
      <c r="T18" s="38"/>
      <c r="U18" s="38"/>
      <c r="V18" s="38"/>
      <c r="W18" s="38"/>
      <c r="X18" s="38"/>
      <c r="Y18" s="38"/>
      <c r="Z18" s="38"/>
    </row>
    <row r="19" spans="1:26" ht="29.25" customHeight="1" x14ac:dyDescent="0.3">
      <c r="A19" s="38"/>
      <c r="B19" s="392"/>
      <c r="C19" s="77"/>
      <c r="D19" s="292"/>
      <c r="E19" s="292"/>
      <c r="F19" s="292"/>
      <c r="G19" s="385" t="s">
        <v>13</v>
      </c>
      <c r="H19" s="382" t="s">
        <v>15</v>
      </c>
      <c r="I19" s="382" t="s">
        <v>17</v>
      </c>
      <c r="J19" s="292"/>
      <c r="K19" s="398"/>
      <c r="L19" s="242"/>
      <c r="M19" s="242"/>
      <c r="N19" s="242"/>
      <c r="O19" s="39"/>
      <c r="P19" s="38"/>
      <c r="Q19" s="38"/>
      <c r="R19" s="38"/>
      <c r="S19" s="38"/>
      <c r="T19" s="38"/>
      <c r="U19" s="38"/>
      <c r="V19" s="38"/>
      <c r="W19" s="38"/>
      <c r="X19" s="38"/>
      <c r="Y19" s="38"/>
      <c r="Z19" s="38"/>
    </row>
    <row r="20" spans="1:26" ht="65.25" customHeight="1" x14ac:dyDescent="0.3">
      <c r="A20" s="38"/>
      <c r="B20" s="393"/>
      <c r="C20" s="78"/>
      <c r="D20" s="307"/>
      <c r="E20" s="307"/>
      <c r="F20" s="307"/>
      <c r="G20" s="307"/>
      <c r="H20" s="307"/>
      <c r="I20" s="307"/>
      <c r="J20" s="307"/>
      <c r="K20" s="399"/>
      <c r="L20" s="242"/>
      <c r="M20" s="242"/>
      <c r="N20" s="242"/>
      <c r="O20" s="39"/>
      <c r="P20" s="38"/>
      <c r="Q20" s="38"/>
      <c r="R20" s="38"/>
      <c r="S20" s="38"/>
      <c r="T20" s="38"/>
      <c r="U20" s="38"/>
      <c r="V20" s="38"/>
      <c r="W20" s="38"/>
      <c r="X20" s="38"/>
      <c r="Y20" s="38"/>
      <c r="Z20" s="38"/>
    </row>
    <row r="21" spans="1:26" ht="66.75" customHeight="1" x14ac:dyDescent="0.3">
      <c r="A21" s="38"/>
      <c r="B21" s="283" t="str">
        <f>+LEFT(C21,4)</f>
        <v>10.1</v>
      </c>
      <c r="C21" s="79" t="s">
        <v>411</v>
      </c>
      <c r="D21" s="333" t="s">
        <v>383</v>
      </c>
      <c r="E21" s="388" t="s">
        <v>412</v>
      </c>
      <c r="F21" s="389" t="s">
        <v>892</v>
      </c>
      <c r="G21" s="49">
        <v>1</v>
      </c>
      <c r="H21" s="80" t="s">
        <v>413</v>
      </c>
      <c r="I21" s="390" t="s">
        <v>414</v>
      </c>
      <c r="J21" s="387">
        <v>1</v>
      </c>
      <c r="K21" s="337"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294">
        <f>+IF(K21="",152,IF(K21="Deficiencia de control mayor (diseño y ejecución)",160,IF(K21="Deficiencia de control (diseño o ejecución)",180,IF(K21="Oportunidad de mejora",200,220))))</f>
        <v>220</v>
      </c>
      <c r="M21" s="358">
        <v>3.4569000000000001</v>
      </c>
      <c r="N21" s="358">
        <f>+L21+M21</f>
        <v>223.45689999999999</v>
      </c>
      <c r="O21" s="39"/>
      <c r="P21" s="38"/>
      <c r="Q21" s="38"/>
      <c r="R21" s="38"/>
      <c r="S21" s="38"/>
      <c r="T21" s="38"/>
      <c r="U21" s="38"/>
      <c r="V21" s="38"/>
      <c r="W21" s="38"/>
      <c r="X21" s="38"/>
      <c r="Y21" s="38"/>
      <c r="Z21" s="38"/>
    </row>
    <row r="22" spans="1:26" ht="30.75" customHeight="1" x14ac:dyDescent="0.3">
      <c r="A22" s="38"/>
      <c r="B22" s="284"/>
      <c r="C22" s="81"/>
      <c r="D22" s="287"/>
      <c r="E22" s="287"/>
      <c r="F22" s="287"/>
      <c r="G22" s="51">
        <v>2</v>
      </c>
      <c r="H22" s="68" t="s">
        <v>415</v>
      </c>
      <c r="I22" s="287"/>
      <c r="J22" s="316"/>
      <c r="K22" s="313"/>
      <c r="L22" s="281"/>
      <c r="M22" s="242"/>
      <c r="N22" s="242"/>
      <c r="O22" s="39"/>
      <c r="P22" s="38"/>
      <c r="Q22" s="38"/>
      <c r="R22" s="38"/>
      <c r="S22" s="38"/>
      <c r="T22" s="38"/>
      <c r="U22" s="38"/>
      <c r="V22" s="38"/>
      <c r="W22" s="38"/>
      <c r="X22" s="38"/>
      <c r="Y22" s="38"/>
      <c r="Z22" s="38"/>
    </row>
    <row r="23" spans="1:26" ht="28.5" customHeight="1" x14ac:dyDescent="0.3">
      <c r="A23" s="38"/>
      <c r="B23" s="284"/>
      <c r="C23" s="81"/>
      <c r="D23" s="287"/>
      <c r="E23" s="287"/>
      <c r="F23" s="287"/>
      <c r="G23" s="51">
        <v>3</v>
      </c>
      <c r="H23" s="51"/>
      <c r="I23" s="287"/>
      <c r="J23" s="316"/>
      <c r="K23" s="313"/>
      <c r="L23" s="281"/>
      <c r="M23" s="242"/>
      <c r="N23" s="242"/>
      <c r="O23" s="39"/>
      <c r="P23" s="38"/>
      <c r="Q23" s="38"/>
      <c r="R23" s="38"/>
      <c r="S23" s="38"/>
      <c r="T23" s="38"/>
      <c r="U23" s="38"/>
      <c r="V23" s="38"/>
      <c r="W23" s="38"/>
      <c r="X23" s="38"/>
      <c r="Y23" s="38"/>
      <c r="Z23" s="38"/>
    </row>
    <row r="24" spans="1:26" ht="15" customHeight="1" x14ac:dyDescent="0.3">
      <c r="A24" s="38"/>
      <c r="B24" s="284"/>
      <c r="C24" s="81"/>
      <c r="D24" s="287"/>
      <c r="E24" s="287"/>
      <c r="F24" s="287"/>
      <c r="G24" s="51">
        <v>4</v>
      </c>
      <c r="H24" s="51"/>
      <c r="I24" s="287"/>
      <c r="J24" s="316"/>
      <c r="K24" s="313"/>
      <c r="L24" s="281"/>
      <c r="M24" s="242"/>
      <c r="N24" s="242"/>
      <c r="O24" s="39"/>
      <c r="P24" s="38"/>
      <c r="Q24" s="38"/>
      <c r="R24" s="38"/>
      <c r="S24" s="38"/>
      <c r="T24" s="38"/>
      <c r="U24" s="38"/>
      <c r="V24" s="38"/>
      <c r="W24" s="38"/>
      <c r="X24" s="38"/>
      <c r="Y24" s="38"/>
      <c r="Z24" s="38"/>
    </row>
    <row r="25" spans="1:26" ht="16.5" customHeight="1" x14ac:dyDescent="0.3">
      <c r="A25" s="38"/>
      <c r="B25" s="284"/>
      <c r="C25" s="81"/>
      <c r="D25" s="287"/>
      <c r="E25" s="287"/>
      <c r="F25" s="287"/>
      <c r="G25" s="51">
        <v>5</v>
      </c>
      <c r="H25" s="51"/>
      <c r="I25" s="287"/>
      <c r="J25" s="316"/>
      <c r="K25" s="313"/>
      <c r="L25" s="281"/>
      <c r="M25" s="242"/>
      <c r="N25" s="242"/>
      <c r="O25" s="39"/>
      <c r="P25" s="38"/>
      <c r="Q25" s="38"/>
      <c r="R25" s="38"/>
      <c r="S25" s="38"/>
      <c r="T25" s="38"/>
      <c r="U25" s="38"/>
      <c r="V25" s="38"/>
      <c r="W25" s="38"/>
      <c r="X25" s="38"/>
      <c r="Y25" s="38"/>
      <c r="Z25" s="38"/>
    </row>
    <row r="26" spans="1:26" ht="16.5" customHeight="1" x14ac:dyDescent="0.3">
      <c r="A26" s="38"/>
      <c r="B26" s="284"/>
      <c r="C26" s="81"/>
      <c r="D26" s="287"/>
      <c r="E26" s="287"/>
      <c r="F26" s="287"/>
      <c r="G26" s="51">
        <v>6</v>
      </c>
      <c r="H26" s="51"/>
      <c r="I26" s="287"/>
      <c r="J26" s="316"/>
      <c r="K26" s="313"/>
      <c r="L26" s="281"/>
      <c r="M26" s="242"/>
      <c r="N26" s="242"/>
      <c r="O26" s="39"/>
      <c r="P26" s="38"/>
      <c r="Q26" s="38"/>
      <c r="R26" s="38"/>
      <c r="S26" s="38"/>
      <c r="T26" s="38"/>
      <c r="U26" s="38"/>
      <c r="V26" s="38"/>
      <c r="W26" s="38"/>
      <c r="X26" s="38"/>
      <c r="Y26" s="38"/>
      <c r="Z26" s="38"/>
    </row>
    <row r="27" spans="1:26" ht="16.5" customHeight="1" x14ac:dyDescent="0.3">
      <c r="A27" s="38"/>
      <c r="B27" s="284"/>
      <c r="C27" s="81"/>
      <c r="D27" s="287"/>
      <c r="E27" s="287"/>
      <c r="F27" s="287"/>
      <c r="G27" s="51">
        <v>7</v>
      </c>
      <c r="H27" s="51"/>
      <c r="I27" s="287"/>
      <c r="J27" s="316"/>
      <c r="K27" s="313"/>
      <c r="L27" s="281"/>
      <c r="M27" s="242"/>
      <c r="N27" s="242"/>
      <c r="O27" s="39"/>
      <c r="P27" s="38"/>
      <c r="Q27" s="38"/>
      <c r="R27" s="38"/>
      <c r="S27" s="38"/>
      <c r="T27" s="38"/>
      <c r="U27" s="38"/>
      <c r="V27" s="38"/>
      <c r="W27" s="38"/>
      <c r="X27" s="38"/>
      <c r="Y27" s="38"/>
      <c r="Z27" s="38"/>
    </row>
    <row r="28" spans="1:26" ht="20.25" customHeight="1" x14ac:dyDescent="0.3">
      <c r="A28" s="38"/>
      <c r="B28" s="285"/>
      <c r="C28" s="82"/>
      <c r="D28" s="288"/>
      <c r="E28" s="288"/>
      <c r="F28" s="288"/>
      <c r="G28" s="60">
        <v>8</v>
      </c>
      <c r="H28" s="60"/>
      <c r="I28" s="288"/>
      <c r="J28" s="317"/>
      <c r="K28" s="314"/>
      <c r="L28" s="282"/>
      <c r="M28" s="242"/>
      <c r="N28" s="242"/>
      <c r="O28" s="39"/>
      <c r="P28" s="38"/>
      <c r="Q28" s="38"/>
      <c r="R28" s="38"/>
      <c r="S28" s="38"/>
      <c r="T28" s="38"/>
      <c r="U28" s="38"/>
      <c r="V28" s="38"/>
      <c r="W28" s="38"/>
      <c r="X28" s="38"/>
      <c r="Y28" s="38"/>
      <c r="Z28" s="38"/>
    </row>
    <row r="29" spans="1:26" ht="71.25" customHeight="1" x14ac:dyDescent="0.3">
      <c r="A29" s="38"/>
      <c r="B29" s="283" t="str">
        <f>+LEFT(C29,4)</f>
        <v>10.2</v>
      </c>
      <c r="C29" s="83" t="s">
        <v>416</v>
      </c>
      <c r="D29" s="286" t="s">
        <v>383</v>
      </c>
      <c r="E29" s="373" t="s">
        <v>417</v>
      </c>
      <c r="F29" s="325" t="s">
        <v>892</v>
      </c>
      <c r="G29" s="62">
        <v>1</v>
      </c>
      <c r="H29" s="57" t="s">
        <v>418</v>
      </c>
      <c r="I29" s="373" t="s">
        <v>419</v>
      </c>
      <c r="J29" s="318">
        <v>2</v>
      </c>
      <c r="K29" s="312"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294">
        <f>+IF(K29="",152,IF(K29="Deficiencia de control mayor (diseño y ejecución)",160,IF(K29="Deficiencia de control (diseño o ejecución)",180,IF(K29="Oportunidad de mejora",200,220))))</f>
        <v>220</v>
      </c>
      <c r="M29" s="358">
        <v>3.5478000000000001</v>
      </c>
      <c r="N29" s="358">
        <f>+L29+M29</f>
        <v>223.5478</v>
      </c>
      <c r="O29" s="39"/>
      <c r="P29" s="38"/>
      <c r="Q29" s="38"/>
      <c r="R29" s="38"/>
      <c r="S29" s="38"/>
      <c r="T29" s="38"/>
      <c r="U29" s="38"/>
      <c r="V29" s="38"/>
      <c r="W29" s="38"/>
      <c r="X29" s="38"/>
      <c r="Y29" s="38"/>
      <c r="Z29" s="38"/>
    </row>
    <row r="30" spans="1:26" ht="32.25" customHeight="1" x14ac:dyDescent="0.3">
      <c r="A30" s="38"/>
      <c r="B30" s="284"/>
      <c r="C30" s="81"/>
      <c r="D30" s="287"/>
      <c r="E30" s="287"/>
      <c r="F30" s="287"/>
      <c r="G30" s="51">
        <v>2</v>
      </c>
      <c r="H30" s="68" t="s">
        <v>420</v>
      </c>
      <c r="I30" s="287"/>
      <c r="J30" s="316"/>
      <c r="K30" s="313"/>
      <c r="L30" s="281"/>
      <c r="M30" s="242"/>
      <c r="N30" s="242"/>
      <c r="O30" s="39"/>
      <c r="P30" s="38"/>
      <c r="Q30" s="38"/>
      <c r="R30" s="38"/>
      <c r="S30" s="38"/>
      <c r="T30" s="38"/>
      <c r="U30" s="38"/>
      <c r="V30" s="38"/>
      <c r="W30" s="38"/>
      <c r="X30" s="38"/>
      <c r="Y30" s="38"/>
      <c r="Z30" s="38"/>
    </row>
    <row r="31" spans="1:26" ht="21" customHeight="1" x14ac:dyDescent="0.3">
      <c r="A31" s="38"/>
      <c r="B31" s="284"/>
      <c r="C31" s="81"/>
      <c r="D31" s="287"/>
      <c r="E31" s="287"/>
      <c r="F31" s="287"/>
      <c r="G31" s="51">
        <v>3</v>
      </c>
      <c r="H31" s="51"/>
      <c r="I31" s="287"/>
      <c r="J31" s="316"/>
      <c r="K31" s="313"/>
      <c r="L31" s="281"/>
      <c r="M31" s="242"/>
      <c r="N31" s="242"/>
      <c r="O31" s="39"/>
      <c r="P31" s="38"/>
      <c r="Q31" s="38"/>
      <c r="R31" s="38"/>
      <c r="S31" s="38"/>
      <c r="T31" s="38"/>
      <c r="U31" s="38"/>
      <c r="V31" s="38"/>
      <c r="W31" s="38"/>
      <c r="X31" s="38"/>
      <c r="Y31" s="38"/>
      <c r="Z31" s="38"/>
    </row>
    <row r="32" spans="1:26" ht="21" customHeight="1" x14ac:dyDescent="0.3">
      <c r="A32" s="38"/>
      <c r="B32" s="284"/>
      <c r="C32" s="81"/>
      <c r="D32" s="287"/>
      <c r="E32" s="287"/>
      <c r="F32" s="287"/>
      <c r="G32" s="51">
        <v>4</v>
      </c>
      <c r="H32" s="51"/>
      <c r="I32" s="287"/>
      <c r="J32" s="316"/>
      <c r="K32" s="313"/>
      <c r="L32" s="281"/>
      <c r="M32" s="242"/>
      <c r="N32" s="242"/>
      <c r="O32" s="39"/>
      <c r="P32" s="38"/>
      <c r="Q32" s="38"/>
      <c r="R32" s="38"/>
      <c r="S32" s="38"/>
      <c r="T32" s="38"/>
      <c r="U32" s="38"/>
      <c r="V32" s="38"/>
      <c r="W32" s="38"/>
      <c r="X32" s="38"/>
      <c r="Y32" s="38"/>
      <c r="Z32" s="38"/>
    </row>
    <row r="33" spans="1:26" ht="21" customHeight="1" x14ac:dyDescent="0.3">
      <c r="A33" s="38"/>
      <c r="B33" s="284"/>
      <c r="C33" s="81"/>
      <c r="D33" s="287"/>
      <c r="E33" s="287"/>
      <c r="F33" s="287"/>
      <c r="G33" s="51">
        <v>5</v>
      </c>
      <c r="H33" s="51"/>
      <c r="I33" s="287"/>
      <c r="J33" s="316"/>
      <c r="K33" s="313"/>
      <c r="L33" s="281"/>
      <c r="M33" s="242"/>
      <c r="N33" s="242"/>
      <c r="O33" s="39"/>
      <c r="P33" s="38"/>
      <c r="Q33" s="38"/>
      <c r="R33" s="38"/>
      <c r="S33" s="38"/>
      <c r="T33" s="38"/>
      <c r="U33" s="38"/>
      <c r="V33" s="38"/>
      <c r="W33" s="38"/>
      <c r="X33" s="38"/>
      <c r="Y33" s="38"/>
      <c r="Z33" s="38"/>
    </row>
    <row r="34" spans="1:26" ht="21" customHeight="1" x14ac:dyDescent="0.3">
      <c r="A34" s="38"/>
      <c r="B34" s="284"/>
      <c r="C34" s="81"/>
      <c r="D34" s="287"/>
      <c r="E34" s="287"/>
      <c r="F34" s="287"/>
      <c r="G34" s="51">
        <v>6</v>
      </c>
      <c r="H34" s="51"/>
      <c r="I34" s="287"/>
      <c r="J34" s="316"/>
      <c r="K34" s="313"/>
      <c r="L34" s="281"/>
      <c r="M34" s="242"/>
      <c r="N34" s="242"/>
      <c r="O34" s="39"/>
      <c r="P34" s="38"/>
      <c r="Q34" s="38"/>
      <c r="R34" s="38"/>
      <c r="S34" s="38"/>
      <c r="T34" s="38"/>
      <c r="U34" s="38"/>
      <c r="V34" s="38"/>
      <c r="W34" s="38"/>
      <c r="X34" s="38"/>
      <c r="Y34" s="38"/>
      <c r="Z34" s="38"/>
    </row>
    <row r="35" spans="1:26" ht="21" customHeight="1" x14ac:dyDescent="0.3">
      <c r="A35" s="38"/>
      <c r="B35" s="284"/>
      <c r="C35" s="81"/>
      <c r="D35" s="287"/>
      <c r="E35" s="287"/>
      <c r="F35" s="287"/>
      <c r="G35" s="51">
        <v>7</v>
      </c>
      <c r="H35" s="51"/>
      <c r="I35" s="287"/>
      <c r="J35" s="316"/>
      <c r="K35" s="313"/>
      <c r="L35" s="281"/>
      <c r="M35" s="242"/>
      <c r="N35" s="242"/>
      <c r="O35" s="39"/>
      <c r="P35" s="38"/>
      <c r="Q35" s="38"/>
      <c r="R35" s="38"/>
      <c r="S35" s="38"/>
      <c r="T35" s="38"/>
      <c r="U35" s="38"/>
      <c r="V35" s="38"/>
      <c r="W35" s="38"/>
      <c r="X35" s="38"/>
      <c r="Y35" s="38"/>
      <c r="Z35" s="38"/>
    </row>
    <row r="36" spans="1:26" ht="21" customHeight="1" x14ac:dyDescent="0.3">
      <c r="A36" s="38"/>
      <c r="B36" s="285"/>
      <c r="C36" s="82"/>
      <c r="D36" s="288"/>
      <c r="E36" s="288"/>
      <c r="F36" s="288"/>
      <c r="G36" s="60">
        <v>8</v>
      </c>
      <c r="H36" s="60"/>
      <c r="I36" s="288"/>
      <c r="J36" s="317"/>
      <c r="K36" s="314"/>
      <c r="L36" s="282"/>
      <c r="M36" s="242"/>
      <c r="N36" s="242"/>
      <c r="O36" s="39"/>
      <c r="P36" s="38"/>
      <c r="Q36" s="38"/>
      <c r="R36" s="38"/>
      <c r="S36" s="38"/>
      <c r="T36" s="38"/>
      <c r="U36" s="38"/>
      <c r="V36" s="38"/>
      <c r="W36" s="38"/>
      <c r="X36" s="38"/>
      <c r="Y36" s="38"/>
      <c r="Z36" s="38"/>
    </row>
    <row r="37" spans="1:26" ht="57.75" customHeight="1" x14ac:dyDescent="0.3">
      <c r="A37" s="38"/>
      <c r="B37" s="283" t="str">
        <f>+LEFT(C37,4)</f>
        <v>10.3</v>
      </c>
      <c r="C37" s="83" t="s">
        <v>421</v>
      </c>
      <c r="D37" s="286" t="s">
        <v>422</v>
      </c>
      <c r="E37" s="373" t="s">
        <v>423</v>
      </c>
      <c r="F37" s="325">
        <v>2</v>
      </c>
      <c r="G37" s="62">
        <v>1</v>
      </c>
      <c r="H37" s="57" t="s">
        <v>424</v>
      </c>
      <c r="I37" s="373" t="s">
        <v>425</v>
      </c>
      <c r="J37" s="318">
        <v>2</v>
      </c>
      <c r="K37" s="312" t="str">
        <f>+IF(OR(ISBLANK(F37),ISBLANK(J37)),"",IF(OR(AND(F37=1,J37=1),AND(F37=1,J37=2),AND(F37=1,J37=3)),"Deficiencia de control mayor (diseño y ejecución)",IF(OR(AND(F37=2,J37=2),AND(F37=3,J37=1),AND(F37=3,J37=2),AND(F37=2,J37=1)),"Deficiencia de control (diseño o ejecución)",IF(AND(F37=2,J37=3),"Oportunidad de mejora","Mantenimiento del control"))))</f>
        <v>Deficiencia de control (diseño o ejecución)</v>
      </c>
      <c r="L37" s="294">
        <f>+IF(K37="",152,IF(K37="Deficiencia de control mayor (diseño y ejecución)",160,IF(K37="Deficiencia de control (diseño o ejecución)",180,IF(K37="Oportunidad de mejora",200,220))))</f>
        <v>180</v>
      </c>
      <c r="M37" s="358">
        <v>3.6457999999999999</v>
      </c>
      <c r="N37" s="358">
        <f>+L37+M37</f>
        <v>183.64580000000001</v>
      </c>
      <c r="O37" s="39"/>
      <c r="P37" s="38"/>
      <c r="Q37" s="38"/>
      <c r="R37" s="38"/>
      <c r="S37" s="38"/>
      <c r="T37" s="38"/>
      <c r="U37" s="38"/>
      <c r="V37" s="38"/>
      <c r="W37" s="38"/>
      <c r="X37" s="38"/>
      <c r="Y37" s="38"/>
      <c r="Z37" s="38"/>
    </row>
    <row r="38" spans="1:26" ht="30" customHeight="1" x14ac:dyDescent="0.3">
      <c r="A38" s="38"/>
      <c r="B38" s="284"/>
      <c r="C38" s="81"/>
      <c r="D38" s="287"/>
      <c r="E38" s="287"/>
      <c r="F38" s="287"/>
      <c r="G38" s="51">
        <v>2</v>
      </c>
      <c r="H38" s="68" t="s">
        <v>426</v>
      </c>
      <c r="I38" s="287"/>
      <c r="J38" s="316"/>
      <c r="K38" s="313"/>
      <c r="L38" s="281"/>
      <c r="M38" s="242"/>
      <c r="N38" s="242"/>
      <c r="O38" s="39"/>
      <c r="P38" s="38"/>
      <c r="Q38" s="38"/>
      <c r="R38" s="38"/>
      <c r="S38" s="38"/>
      <c r="T38" s="38"/>
      <c r="U38" s="38"/>
      <c r="V38" s="38"/>
      <c r="W38" s="38"/>
      <c r="X38" s="38"/>
      <c r="Y38" s="38"/>
      <c r="Z38" s="38"/>
    </row>
    <row r="39" spans="1:26" ht="21" customHeight="1" x14ac:dyDescent="0.3">
      <c r="A39" s="38"/>
      <c r="B39" s="284"/>
      <c r="C39" s="81"/>
      <c r="D39" s="287"/>
      <c r="E39" s="287"/>
      <c r="F39" s="287"/>
      <c r="G39" s="51">
        <v>3</v>
      </c>
      <c r="H39" s="51"/>
      <c r="I39" s="287"/>
      <c r="J39" s="316"/>
      <c r="K39" s="313"/>
      <c r="L39" s="281"/>
      <c r="M39" s="242"/>
      <c r="N39" s="242"/>
      <c r="O39" s="39"/>
      <c r="P39" s="38"/>
      <c r="Q39" s="38"/>
      <c r="R39" s="38"/>
      <c r="S39" s="38"/>
      <c r="T39" s="38"/>
      <c r="U39" s="38"/>
      <c r="V39" s="38"/>
      <c r="W39" s="38"/>
      <c r="X39" s="38"/>
      <c r="Y39" s="38"/>
      <c r="Z39" s="38"/>
    </row>
    <row r="40" spans="1:26" ht="21" customHeight="1" x14ac:dyDescent="0.3">
      <c r="A40" s="38"/>
      <c r="B40" s="284"/>
      <c r="C40" s="81"/>
      <c r="D40" s="287"/>
      <c r="E40" s="287"/>
      <c r="F40" s="287"/>
      <c r="G40" s="51">
        <v>4</v>
      </c>
      <c r="H40" s="51"/>
      <c r="I40" s="287"/>
      <c r="J40" s="316"/>
      <c r="K40" s="313"/>
      <c r="L40" s="281"/>
      <c r="M40" s="242"/>
      <c r="N40" s="242"/>
      <c r="O40" s="39"/>
      <c r="P40" s="38"/>
      <c r="Q40" s="38"/>
      <c r="R40" s="38"/>
      <c r="S40" s="38"/>
      <c r="T40" s="38"/>
      <c r="U40" s="38"/>
      <c r="V40" s="38"/>
      <c r="W40" s="38"/>
      <c r="X40" s="38"/>
      <c r="Y40" s="38"/>
      <c r="Z40" s="38"/>
    </row>
    <row r="41" spans="1:26" ht="21" customHeight="1" x14ac:dyDescent="0.3">
      <c r="A41" s="38"/>
      <c r="B41" s="284"/>
      <c r="C41" s="81"/>
      <c r="D41" s="287"/>
      <c r="E41" s="287"/>
      <c r="F41" s="287"/>
      <c r="G41" s="51">
        <v>5</v>
      </c>
      <c r="H41" s="51"/>
      <c r="I41" s="287"/>
      <c r="J41" s="316"/>
      <c r="K41" s="313"/>
      <c r="L41" s="281"/>
      <c r="M41" s="242"/>
      <c r="N41" s="242"/>
      <c r="O41" s="39"/>
      <c r="P41" s="38"/>
      <c r="Q41" s="38"/>
      <c r="R41" s="38"/>
      <c r="S41" s="38"/>
      <c r="T41" s="38"/>
      <c r="U41" s="38"/>
      <c r="V41" s="38"/>
      <c r="W41" s="38"/>
      <c r="X41" s="38"/>
      <c r="Y41" s="38"/>
      <c r="Z41" s="38"/>
    </row>
    <row r="42" spans="1:26" ht="21" customHeight="1" x14ac:dyDescent="0.3">
      <c r="A42" s="38"/>
      <c r="B42" s="284"/>
      <c r="C42" s="81"/>
      <c r="D42" s="287"/>
      <c r="E42" s="287"/>
      <c r="F42" s="287"/>
      <c r="G42" s="51">
        <v>6</v>
      </c>
      <c r="H42" s="51"/>
      <c r="I42" s="287"/>
      <c r="J42" s="316"/>
      <c r="K42" s="313"/>
      <c r="L42" s="281"/>
      <c r="M42" s="242"/>
      <c r="N42" s="242"/>
      <c r="O42" s="39"/>
      <c r="P42" s="38"/>
      <c r="Q42" s="38"/>
      <c r="R42" s="38"/>
      <c r="S42" s="38"/>
      <c r="T42" s="38"/>
      <c r="U42" s="38"/>
      <c r="V42" s="38"/>
      <c r="W42" s="38"/>
      <c r="X42" s="38"/>
      <c r="Y42" s="38"/>
      <c r="Z42" s="38"/>
    </row>
    <row r="43" spans="1:26" ht="21" customHeight="1" x14ac:dyDescent="0.3">
      <c r="A43" s="38"/>
      <c r="B43" s="284"/>
      <c r="C43" s="81"/>
      <c r="D43" s="287"/>
      <c r="E43" s="287"/>
      <c r="F43" s="287"/>
      <c r="G43" s="51">
        <v>7</v>
      </c>
      <c r="H43" s="51"/>
      <c r="I43" s="287"/>
      <c r="J43" s="316"/>
      <c r="K43" s="313"/>
      <c r="L43" s="281"/>
      <c r="M43" s="242"/>
      <c r="N43" s="242"/>
      <c r="O43" s="39"/>
      <c r="P43" s="38"/>
      <c r="Q43" s="38"/>
      <c r="R43" s="38"/>
      <c r="S43" s="38"/>
      <c r="T43" s="38"/>
      <c r="U43" s="38"/>
      <c r="V43" s="38"/>
      <c r="W43" s="38"/>
      <c r="X43" s="38"/>
      <c r="Y43" s="38"/>
      <c r="Z43" s="38"/>
    </row>
    <row r="44" spans="1:26" ht="48.75" customHeight="1" x14ac:dyDescent="0.3">
      <c r="A44" s="38"/>
      <c r="B44" s="285"/>
      <c r="C44" s="82"/>
      <c r="D44" s="288"/>
      <c r="E44" s="288"/>
      <c r="F44" s="288"/>
      <c r="G44" s="60">
        <v>8</v>
      </c>
      <c r="H44" s="60"/>
      <c r="I44" s="288"/>
      <c r="J44" s="317"/>
      <c r="K44" s="314"/>
      <c r="L44" s="282"/>
      <c r="M44" s="242"/>
      <c r="N44" s="242"/>
      <c r="O44" s="39"/>
      <c r="P44" s="38"/>
      <c r="Q44" s="38"/>
      <c r="R44" s="38"/>
      <c r="S44" s="38"/>
      <c r="T44" s="38"/>
      <c r="U44" s="38"/>
      <c r="V44" s="38"/>
      <c r="W44" s="38"/>
      <c r="X44" s="38"/>
      <c r="Y44" s="38"/>
      <c r="Z44" s="38"/>
    </row>
    <row r="45" spans="1:26" ht="27" customHeight="1" x14ac:dyDescent="0.3">
      <c r="A45" s="38"/>
      <c r="B45" s="404"/>
      <c r="C45" s="76" t="s">
        <v>427</v>
      </c>
      <c r="D45" s="394" t="s">
        <v>8</v>
      </c>
      <c r="E45" s="394" t="s">
        <v>428</v>
      </c>
      <c r="F45" s="395" t="s">
        <v>429</v>
      </c>
      <c r="G45" s="396" t="s">
        <v>116</v>
      </c>
      <c r="H45" s="269"/>
      <c r="I45" s="405"/>
      <c r="J45" s="395" t="s">
        <v>430</v>
      </c>
      <c r="K45" s="397" t="s">
        <v>161</v>
      </c>
      <c r="L45" s="375"/>
      <c r="M45" s="375"/>
      <c r="N45" s="375"/>
      <c r="O45" s="39"/>
      <c r="P45" s="38"/>
      <c r="Q45" s="38"/>
      <c r="R45" s="38"/>
      <c r="S45" s="38"/>
      <c r="T45" s="38"/>
      <c r="U45" s="38"/>
      <c r="V45" s="38"/>
      <c r="W45" s="38"/>
      <c r="X45" s="38"/>
      <c r="Y45" s="38"/>
      <c r="Z45" s="38"/>
    </row>
    <row r="46" spans="1:26" ht="33" customHeight="1" x14ac:dyDescent="0.3">
      <c r="A46" s="38"/>
      <c r="B46" s="392"/>
      <c r="C46" s="77"/>
      <c r="D46" s="292"/>
      <c r="E46" s="292"/>
      <c r="F46" s="292"/>
      <c r="G46" s="385" t="s">
        <v>13</v>
      </c>
      <c r="H46" s="382" t="s">
        <v>15</v>
      </c>
      <c r="I46" s="382" t="s">
        <v>17</v>
      </c>
      <c r="J46" s="292"/>
      <c r="K46" s="398"/>
      <c r="L46" s="242"/>
      <c r="M46" s="242"/>
      <c r="N46" s="242"/>
      <c r="O46" s="39"/>
      <c r="P46" s="38"/>
      <c r="Q46" s="38"/>
      <c r="R46" s="38"/>
      <c r="S46" s="38"/>
      <c r="T46" s="38"/>
      <c r="U46" s="38"/>
      <c r="V46" s="38"/>
      <c r="W46" s="38"/>
      <c r="X46" s="38"/>
      <c r="Y46" s="38"/>
      <c r="Z46" s="38"/>
    </row>
    <row r="47" spans="1:26" ht="75" customHeight="1" x14ac:dyDescent="0.3">
      <c r="A47" s="38"/>
      <c r="B47" s="393"/>
      <c r="C47" s="78"/>
      <c r="D47" s="307"/>
      <c r="E47" s="307"/>
      <c r="F47" s="307"/>
      <c r="G47" s="307"/>
      <c r="H47" s="307"/>
      <c r="I47" s="307"/>
      <c r="J47" s="307"/>
      <c r="K47" s="399"/>
      <c r="L47" s="242"/>
      <c r="M47" s="242"/>
      <c r="N47" s="242"/>
      <c r="O47" s="39"/>
      <c r="P47" s="38"/>
      <c r="Q47" s="38"/>
      <c r="R47" s="38"/>
      <c r="S47" s="38"/>
      <c r="T47" s="38"/>
      <c r="U47" s="38"/>
      <c r="V47" s="38"/>
      <c r="W47" s="38"/>
      <c r="X47" s="38"/>
      <c r="Y47" s="38"/>
      <c r="Z47" s="38"/>
    </row>
    <row r="48" spans="1:26" ht="82.5" customHeight="1" x14ac:dyDescent="0.3">
      <c r="A48" s="38"/>
      <c r="B48" s="283" t="str">
        <f>+LEFT(C48,4)</f>
        <v>11.1</v>
      </c>
      <c r="C48" s="83" t="s">
        <v>431</v>
      </c>
      <c r="D48" s="286" t="s">
        <v>432</v>
      </c>
      <c r="E48" s="289" t="s">
        <v>433</v>
      </c>
      <c r="F48" s="315">
        <v>2</v>
      </c>
      <c r="G48" s="62">
        <v>1</v>
      </c>
      <c r="H48" s="63" t="s">
        <v>434</v>
      </c>
      <c r="I48" s="289" t="s">
        <v>435</v>
      </c>
      <c r="J48" s="315" t="s">
        <v>893</v>
      </c>
      <c r="K48" s="312"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294">
        <f>+IF(K48="",152,IF(K48="Deficiencia de control mayor (diseño y ejecución)",160,IF(K48="Deficiencia de control (diseño o ejecución)",180,IF(K48="Oportunidad de mejora",200,220))))</f>
        <v>220</v>
      </c>
      <c r="M48" s="358">
        <v>3.7896000000000001</v>
      </c>
      <c r="N48" s="358">
        <f>+L48+M48</f>
        <v>223.78960000000001</v>
      </c>
      <c r="O48" s="39"/>
      <c r="P48" s="38"/>
      <c r="Q48" s="38"/>
      <c r="R48" s="38"/>
      <c r="S48" s="38"/>
      <c r="T48" s="38"/>
      <c r="U48" s="38"/>
      <c r="V48" s="38"/>
      <c r="W48" s="38"/>
      <c r="X48" s="38"/>
      <c r="Y48" s="38"/>
      <c r="Z48" s="38"/>
    </row>
    <row r="49" spans="1:26" ht="59.25" customHeight="1" x14ac:dyDescent="0.3">
      <c r="A49" s="38"/>
      <c r="B49" s="284"/>
      <c r="C49" s="81"/>
      <c r="D49" s="287"/>
      <c r="E49" s="287"/>
      <c r="F49" s="316"/>
      <c r="G49" s="51">
        <v>2</v>
      </c>
      <c r="H49" s="64" t="s">
        <v>436</v>
      </c>
      <c r="I49" s="287"/>
      <c r="J49" s="316"/>
      <c r="K49" s="313"/>
      <c r="L49" s="281"/>
      <c r="M49" s="242"/>
      <c r="N49" s="242"/>
      <c r="O49" s="39"/>
      <c r="P49" s="38"/>
      <c r="Q49" s="38"/>
      <c r="R49" s="38"/>
      <c r="S49" s="38"/>
      <c r="T49" s="38"/>
      <c r="U49" s="38"/>
      <c r="V49" s="38"/>
      <c r="W49" s="38"/>
      <c r="X49" s="38"/>
      <c r="Y49" s="38"/>
      <c r="Z49" s="38"/>
    </row>
    <row r="50" spans="1:26" ht="21" customHeight="1" x14ac:dyDescent="0.3">
      <c r="A50" s="38"/>
      <c r="B50" s="284"/>
      <c r="C50" s="81"/>
      <c r="D50" s="287"/>
      <c r="E50" s="287"/>
      <c r="F50" s="316"/>
      <c r="G50" s="51">
        <v>3</v>
      </c>
      <c r="H50" s="51"/>
      <c r="I50" s="287"/>
      <c r="J50" s="316"/>
      <c r="K50" s="313"/>
      <c r="L50" s="281"/>
      <c r="M50" s="242"/>
      <c r="N50" s="242"/>
      <c r="O50" s="39"/>
      <c r="P50" s="38"/>
      <c r="Q50" s="38"/>
      <c r="R50" s="38"/>
      <c r="S50" s="38"/>
      <c r="T50" s="38"/>
      <c r="U50" s="38"/>
      <c r="V50" s="38"/>
      <c r="W50" s="38"/>
      <c r="X50" s="38"/>
      <c r="Y50" s="38"/>
      <c r="Z50" s="38"/>
    </row>
    <row r="51" spans="1:26" ht="21" customHeight="1" x14ac:dyDescent="0.3">
      <c r="A51" s="38"/>
      <c r="B51" s="284"/>
      <c r="C51" s="81"/>
      <c r="D51" s="287"/>
      <c r="E51" s="287"/>
      <c r="F51" s="316"/>
      <c r="G51" s="51">
        <v>4</v>
      </c>
      <c r="H51" s="51"/>
      <c r="I51" s="287"/>
      <c r="J51" s="316"/>
      <c r="K51" s="313"/>
      <c r="L51" s="281"/>
      <c r="M51" s="242"/>
      <c r="N51" s="242"/>
      <c r="O51" s="39"/>
      <c r="P51" s="38"/>
      <c r="Q51" s="38"/>
      <c r="R51" s="38"/>
      <c r="S51" s="38"/>
      <c r="T51" s="38"/>
      <c r="U51" s="38"/>
      <c r="V51" s="38"/>
      <c r="W51" s="38"/>
      <c r="X51" s="38"/>
      <c r="Y51" s="38"/>
      <c r="Z51" s="38"/>
    </row>
    <row r="52" spans="1:26" ht="21" customHeight="1" x14ac:dyDescent="0.3">
      <c r="A52" s="38"/>
      <c r="B52" s="284"/>
      <c r="C52" s="81"/>
      <c r="D52" s="287"/>
      <c r="E52" s="287"/>
      <c r="F52" s="316"/>
      <c r="G52" s="51">
        <v>5</v>
      </c>
      <c r="H52" s="51"/>
      <c r="I52" s="287"/>
      <c r="J52" s="316"/>
      <c r="K52" s="313"/>
      <c r="L52" s="281"/>
      <c r="M52" s="242"/>
      <c r="N52" s="242"/>
      <c r="O52" s="39"/>
      <c r="P52" s="38"/>
      <c r="Q52" s="38"/>
      <c r="R52" s="38"/>
      <c r="S52" s="38"/>
      <c r="T52" s="38"/>
      <c r="U52" s="38"/>
      <c r="V52" s="38"/>
      <c r="W52" s="38"/>
      <c r="X52" s="38"/>
      <c r="Y52" s="38"/>
      <c r="Z52" s="38"/>
    </row>
    <row r="53" spans="1:26" ht="21" customHeight="1" x14ac:dyDescent="0.3">
      <c r="A53" s="38"/>
      <c r="B53" s="284"/>
      <c r="C53" s="81"/>
      <c r="D53" s="287"/>
      <c r="E53" s="287"/>
      <c r="F53" s="316"/>
      <c r="G53" s="51">
        <v>6</v>
      </c>
      <c r="H53" s="51"/>
      <c r="I53" s="287"/>
      <c r="J53" s="316"/>
      <c r="K53" s="313"/>
      <c r="L53" s="281"/>
      <c r="M53" s="242"/>
      <c r="N53" s="242"/>
      <c r="O53" s="39"/>
      <c r="P53" s="38"/>
      <c r="Q53" s="38"/>
      <c r="R53" s="38"/>
      <c r="S53" s="38"/>
      <c r="T53" s="38"/>
      <c r="U53" s="38"/>
      <c r="V53" s="38"/>
      <c r="W53" s="38"/>
      <c r="X53" s="38"/>
      <c r="Y53" s="38"/>
      <c r="Z53" s="38"/>
    </row>
    <row r="54" spans="1:26" ht="21" customHeight="1" x14ac:dyDescent="0.3">
      <c r="A54" s="38"/>
      <c r="B54" s="284"/>
      <c r="C54" s="81"/>
      <c r="D54" s="287"/>
      <c r="E54" s="287"/>
      <c r="F54" s="316"/>
      <c r="G54" s="51">
        <v>7</v>
      </c>
      <c r="H54" s="51"/>
      <c r="I54" s="287"/>
      <c r="J54" s="316"/>
      <c r="K54" s="313"/>
      <c r="L54" s="281"/>
      <c r="M54" s="242"/>
      <c r="N54" s="242"/>
      <c r="O54" s="39"/>
      <c r="P54" s="38"/>
      <c r="Q54" s="38"/>
      <c r="R54" s="38"/>
      <c r="S54" s="38"/>
      <c r="T54" s="38"/>
      <c r="U54" s="38"/>
      <c r="V54" s="38"/>
      <c r="W54" s="38"/>
      <c r="X54" s="38"/>
      <c r="Y54" s="38"/>
      <c r="Z54" s="38"/>
    </row>
    <row r="55" spans="1:26" ht="21" customHeight="1" x14ac:dyDescent="0.3">
      <c r="A55" s="38"/>
      <c r="B55" s="285"/>
      <c r="C55" s="82"/>
      <c r="D55" s="288"/>
      <c r="E55" s="288"/>
      <c r="F55" s="317"/>
      <c r="G55" s="60">
        <v>8</v>
      </c>
      <c r="H55" s="60"/>
      <c r="I55" s="288"/>
      <c r="J55" s="317"/>
      <c r="K55" s="314"/>
      <c r="L55" s="282"/>
      <c r="M55" s="242"/>
      <c r="N55" s="242"/>
      <c r="O55" s="39"/>
      <c r="P55" s="38"/>
      <c r="Q55" s="38"/>
      <c r="R55" s="38"/>
      <c r="S55" s="38"/>
      <c r="T55" s="38"/>
      <c r="U55" s="38"/>
      <c r="V55" s="38"/>
      <c r="W55" s="38"/>
      <c r="X55" s="38"/>
      <c r="Y55" s="38"/>
      <c r="Z55" s="38"/>
    </row>
    <row r="56" spans="1:26" ht="56.25" customHeight="1" x14ac:dyDescent="0.3">
      <c r="A56" s="38"/>
      <c r="B56" s="283" t="str">
        <f>+LEFT(C56,4)</f>
        <v>11.2</v>
      </c>
      <c r="C56" s="83" t="s">
        <v>437</v>
      </c>
      <c r="D56" s="286" t="s">
        <v>432</v>
      </c>
      <c r="E56" s="289" t="s">
        <v>438</v>
      </c>
      <c r="F56" s="318" t="s">
        <v>893</v>
      </c>
      <c r="G56" s="62">
        <v>1</v>
      </c>
      <c r="H56" s="63" t="s">
        <v>439</v>
      </c>
      <c r="I56" s="289" t="s">
        <v>440</v>
      </c>
      <c r="J56" s="315" t="s">
        <v>892</v>
      </c>
      <c r="K56" s="312"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294">
        <f>+IF(K56="",152,IF(K56="Deficiencia de control mayor (diseño y ejecución)",160,IF(K56="Deficiencia de control (diseño o ejecución)",180,IF(K56="Oportunidad de mejora",200,220))))</f>
        <v>220</v>
      </c>
      <c r="M56" s="358">
        <v>3.8456000000000001</v>
      </c>
      <c r="N56" s="358">
        <f>+L56+M56</f>
        <v>223.84559999999999</v>
      </c>
      <c r="O56" s="39"/>
      <c r="P56" s="38"/>
      <c r="Q56" s="38"/>
      <c r="R56" s="38"/>
      <c r="S56" s="38"/>
      <c r="T56" s="38"/>
      <c r="U56" s="38"/>
      <c r="V56" s="38"/>
      <c r="W56" s="38"/>
      <c r="X56" s="38"/>
      <c r="Y56" s="38"/>
      <c r="Z56" s="38"/>
    </row>
    <row r="57" spans="1:26" ht="21.75" customHeight="1" x14ac:dyDescent="0.3">
      <c r="A57" s="38"/>
      <c r="B57" s="284"/>
      <c r="C57" s="81"/>
      <c r="D57" s="287"/>
      <c r="E57" s="287"/>
      <c r="F57" s="316"/>
      <c r="G57" s="51">
        <v>2</v>
      </c>
      <c r="H57" s="51"/>
      <c r="I57" s="287"/>
      <c r="J57" s="316"/>
      <c r="K57" s="313"/>
      <c r="L57" s="281"/>
      <c r="M57" s="242"/>
      <c r="N57" s="242"/>
      <c r="O57" s="39"/>
      <c r="P57" s="38"/>
      <c r="Q57" s="38"/>
      <c r="R57" s="38"/>
      <c r="S57" s="38"/>
      <c r="T57" s="38"/>
      <c r="U57" s="38"/>
      <c r="V57" s="38"/>
      <c r="W57" s="38"/>
      <c r="X57" s="38"/>
      <c r="Y57" s="38"/>
      <c r="Z57" s="38"/>
    </row>
    <row r="58" spans="1:26" ht="21.75" customHeight="1" x14ac:dyDescent="0.3">
      <c r="A58" s="38"/>
      <c r="B58" s="284"/>
      <c r="C58" s="81"/>
      <c r="D58" s="287"/>
      <c r="E58" s="287"/>
      <c r="F58" s="316"/>
      <c r="G58" s="51">
        <v>3</v>
      </c>
      <c r="H58" s="51"/>
      <c r="I58" s="287"/>
      <c r="J58" s="316"/>
      <c r="K58" s="313"/>
      <c r="L58" s="281"/>
      <c r="M58" s="242"/>
      <c r="N58" s="242"/>
      <c r="O58" s="39"/>
      <c r="P58" s="38"/>
      <c r="Q58" s="38"/>
      <c r="R58" s="38"/>
      <c r="S58" s="38"/>
      <c r="T58" s="38"/>
      <c r="U58" s="38"/>
      <c r="V58" s="38"/>
      <c r="W58" s="38"/>
      <c r="X58" s="38"/>
      <c r="Y58" s="38"/>
      <c r="Z58" s="38"/>
    </row>
    <row r="59" spans="1:26" ht="21.75" customHeight="1" x14ac:dyDescent="0.3">
      <c r="A59" s="38"/>
      <c r="B59" s="284"/>
      <c r="C59" s="81"/>
      <c r="D59" s="287"/>
      <c r="E59" s="287"/>
      <c r="F59" s="316"/>
      <c r="G59" s="51">
        <v>4</v>
      </c>
      <c r="H59" s="51"/>
      <c r="I59" s="287"/>
      <c r="J59" s="316"/>
      <c r="K59" s="313"/>
      <c r="L59" s="281"/>
      <c r="M59" s="242"/>
      <c r="N59" s="242"/>
      <c r="O59" s="39"/>
      <c r="P59" s="38"/>
      <c r="Q59" s="38"/>
      <c r="R59" s="38"/>
      <c r="S59" s="38"/>
      <c r="T59" s="38"/>
      <c r="U59" s="38"/>
      <c r="V59" s="38"/>
      <c r="W59" s="38"/>
      <c r="X59" s="38"/>
      <c r="Y59" s="38"/>
      <c r="Z59" s="38"/>
    </row>
    <row r="60" spans="1:26" ht="21.75" customHeight="1" x14ac:dyDescent="0.3">
      <c r="A60" s="38"/>
      <c r="B60" s="284"/>
      <c r="C60" s="81"/>
      <c r="D60" s="287"/>
      <c r="E60" s="287"/>
      <c r="F60" s="316"/>
      <c r="G60" s="51">
        <v>5</v>
      </c>
      <c r="H60" s="51"/>
      <c r="I60" s="287"/>
      <c r="J60" s="316"/>
      <c r="K60" s="313"/>
      <c r="L60" s="281"/>
      <c r="M60" s="242"/>
      <c r="N60" s="242"/>
      <c r="O60" s="39"/>
      <c r="P60" s="38"/>
      <c r="Q60" s="38"/>
      <c r="R60" s="38"/>
      <c r="S60" s="38"/>
      <c r="T60" s="38"/>
      <c r="U60" s="38"/>
      <c r="V60" s="38"/>
      <c r="W60" s="38"/>
      <c r="X60" s="38"/>
      <c r="Y60" s="38"/>
      <c r="Z60" s="38"/>
    </row>
    <row r="61" spans="1:26" ht="21.75" customHeight="1" x14ac:dyDescent="0.3">
      <c r="A61" s="38"/>
      <c r="B61" s="284"/>
      <c r="C61" s="81"/>
      <c r="D61" s="287"/>
      <c r="E61" s="287"/>
      <c r="F61" s="316"/>
      <c r="G61" s="51">
        <v>6</v>
      </c>
      <c r="H61" s="51"/>
      <c r="I61" s="287"/>
      <c r="J61" s="316"/>
      <c r="K61" s="313"/>
      <c r="L61" s="281"/>
      <c r="M61" s="242"/>
      <c r="N61" s="242"/>
      <c r="O61" s="39"/>
      <c r="P61" s="38"/>
      <c r="Q61" s="38"/>
      <c r="R61" s="38"/>
      <c r="S61" s="38"/>
      <c r="T61" s="38"/>
      <c r="U61" s="38"/>
      <c r="V61" s="38"/>
      <c r="W61" s="38"/>
      <c r="X61" s="38"/>
      <c r="Y61" s="38"/>
      <c r="Z61" s="38"/>
    </row>
    <row r="62" spans="1:26" ht="21.75" customHeight="1" x14ac:dyDescent="0.3">
      <c r="A62" s="38"/>
      <c r="B62" s="284"/>
      <c r="C62" s="81"/>
      <c r="D62" s="287"/>
      <c r="E62" s="287"/>
      <c r="F62" s="316"/>
      <c r="G62" s="51">
        <v>7</v>
      </c>
      <c r="H62" s="51"/>
      <c r="I62" s="287"/>
      <c r="J62" s="316"/>
      <c r="K62" s="313"/>
      <c r="L62" s="281"/>
      <c r="M62" s="242"/>
      <c r="N62" s="242"/>
      <c r="O62" s="39"/>
      <c r="P62" s="38"/>
      <c r="Q62" s="38"/>
      <c r="R62" s="38"/>
      <c r="S62" s="38"/>
      <c r="T62" s="38"/>
      <c r="U62" s="38"/>
      <c r="V62" s="38"/>
      <c r="W62" s="38"/>
      <c r="X62" s="38"/>
      <c r="Y62" s="38"/>
      <c r="Z62" s="38"/>
    </row>
    <row r="63" spans="1:26" ht="21.75" customHeight="1" x14ac:dyDescent="0.3">
      <c r="A63" s="38"/>
      <c r="B63" s="285"/>
      <c r="C63" s="82"/>
      <c r="D63" s="288"/>
      <c r="E63" s="288"/>
      <c r="F63" s="317"/>
      <c r="G63" s="60">
        <v>8</v>
      </c>
      <c r="H63" s="60"/>
      <c r="I63" s="288"/>
      <c r="J63" s="317"/>
      <c r="K63" s="314"/>
      <c r="L63" s="282"/>
      <c r="M63" s="242"/>
      <c r="N63" s="242"/>
      <c r="O63" s="39"/>
      <c r="P63" s="38"/>
      <c r="Q63" s="38"/>
      <c r="R63" s="38"/>
      <c r="S63" s="38"/>
      <c r="T63" s="38"/>
      <c r="U63" s="38"/>
      <c r="V63" s="38"/>
      <c r="W63" s="38"/>
      <c r="X63" s="38"/>
      <c r="Y63" s="38"/>
      <c r="Z63" s="38"/>
    </row>
    <row r="64" spans="1:26" ht="54" customHeight="1" x14ac:dyDescent="0.3">
      <c r="A64" s="38"/>
      <c r="B64" s="283" t="str">
        <f>+LEFT(C64,4)</f>
        <v>11.3</v>
      </c>
      <c r="C64" s="83" t="s">
        <v>441</v>
      </c>
      <c r="D64" s="286" t="s">
        <v>442</v>
      </c>
      <c r="E64" s="289" t="s">
        <v>443</v>
      </c>
      <c r="F64" s="315">
        <v>2</v>
      </c>
      <c r="G64" s="62">
        <v>1</v>
      </c>
      <c r="H64" s="63" t="s">
        <v>444</v>
      </c>
      <c r="I64" s="289" t="s">
        <v>445</v>
      </c>
      <c r="J64" s="315">
        <v>2</v>
      </c>
      <c r="K64" s="312"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294">
        <f>+IF(K64="",152,IF(K64="Deficiencia de control mayor (diseño y ejecución)",160,IF(K64="Deficiencia de control (diseño o ejecución)",180,IF(K64="Oportunidad de mejora",200,220))))</f>
        <v>180</v>
      </c>
      <c r="M64" s="358">
        <v>3.9653999999999998</v>
      </c>
      <c r="N64" s="358">
        <f>+L64+M64</f>
        <v>183.96539999999999</v>
      </c>
      <c r="O64" s="39"/>
      <c r="P64" s="38"/>
      <c r="Q64" s="38"/>
      <c r="R64" s="38"/>
      <c r="S64" s="38"/>
      <c r="T64" s="38"/>
      <c r="U64" s="38"/>
      <c r="V64" s="38"/>
      <c r="W64" s="38"/>
      <c r="X64" s="38"/>
      <c r="Y64" s="38"/>
      <c r="Z64" s="38"/>
    </row>
    <row r="65" spans="1:26" ht="21.75" customHeight="1" x14ac:dyDescent="0.3">
      <c r="A65" s="38"/>
      <c r="B65" s="284"/>
      <c r="C65" s="81"/>
      <c r="D65" s="287"/>
      <c r="E65" s="287"/>
      <c r="F65" s="316"/>
      <c r="G65" s="51">
        <v>2</v>
      </c>
      <c r="H65" s="59" t="s">
        <v>446</v>
      </c>
      <c r="I65" s="287"/>
      <c r="J65" s="316"/>
      <c r="K65" s="313"/>
      <c r="L65" s="281"/>
      <c r="M65" s="242"/>
      <c r="N65" s="242"/>
      <c r="O65" s="39"/>
      <c r="P65" s="38"/>
      <c r="Q65" s="38"/>
      <c r="R65" s="38"/>
      <c r="S65" s="38"/>
      <c r="T65" s="38"/>
      <c r="U65" s="38"/>
      <c r="V65" s="38"/>
      <c r="W65" s="38"/>
      <c r="X65" s="38"/>
      <c r="Y65" s="38"/>
      <c r="Z65" s="38"/>
    </row>
    <row r="66" spans="1:26" ht="21.75" customHeight="1" x14ac:dyDescent="0.3">
      <c r="A66" s="38"/>
      <c r="B66" s="284"/>
      <c r="C66" s="81"/>
      <c r="D66" s="287"/>
      <c r="E66" s="287"/>
      <c r="F66" s="316"/>
      <c r="G66" s="51">
        <v>3</v>
      </c>
      <c r="H66" s="51"/>
      <c r="I66" s="287"/>
      <c r="J66" s="316"/>
      <c r="K66" s="313"/>
      <c r="L66" s="281"/>
      <c r="M66" s="242"/>
      <c r="N66" s="242"/>
      <c r="O66" s="39"/>
      <c r="P66" s="38"/>
      <c r="Q66" s="38"/>
      <c r="R66" s="38"/>
      <c r="S66" s="38"/>
      <c r="T66" s="38"/>
      <c r="U66" s="38"/>
      <c r="V66" s="38"/>
      <c r="W66" s="38"/>
      <c r="X66" s="38"/>
      <c r="Y66" s="38"/>
      <c r="Z66" s="38"/>
    </row>
    <row r="67" spans="1:26" ht="21.75" customHeight="1" x14ac:dyDescent="0.3">
      <c r="A67" s="38"/>
      <c r="B67" s="284"/>
      <c r="C67" s="81"/>
      <c r="D67" s="287"/>
      <c r="E67" s="287"/>
      <c r="F67" s="316"/>
      <c r="G67" s="51">
        <v>4</v>
      </c>
      <c r="H67" s="51"/>
      <c r="I67" s="287"/>
      <c r="J67" s="316"/>
      <c r="K67" s="313"/>
      <c r="L67" s="281"/>
      <c r="M67" s="242"/>
      <c r="N67" s="242"/>
      <c r="O67" s="39"/>
      <c r="P67" s="38"/>
      <c r="Q67" s="38"/>
      <c r="R67" s="38"/>
      <c r="S67" s="38"/>
      <c r="T67" s="38"/>
      <c r="U67" s="38"/>
      <c r="V67" s="38"/>
      <c r="W67" s="38"/>
      <c r="X67" s="38"/>
      <c r="Y67" s="38"/>
      <c r="Z67" s="38"/>
    </row>
    <row r="68" spans="1:26" ht="21.75" customHeight="1" x14ac:dyDescent="0.3">
      <c r="A68" s="38"/>
      <c r="B68" s="284"/>
      <c r="C68" s="81"/>
      <c r="D68" s="287"/>
      <c r="E68" s="287"/>
      <c r="F68" s="316"/>
      <c r="G68" s="51">
        <v>5</v>
      </c>
      <c r="H68" s="51"/>
      <c r="I68" s="287"/>
      <c r="J68" s="316"/>
      <c r="K68" s="313"/>
      <c r="L68" s="281"/>
      <c r="M68" s="242"/>
      <c r="N68" s="242"/>
      <c r="O68" s="39"/>
      <c r="P68" s="38"/>
      <c r="Q68" s="38"/>
      <c r="R68" s="38"/>
      <c r="S68" s="38"/>
      <c r="T68" s="38"/>
      <c r="U68" s="38"/>
      <c r="V68" s="38"/>
      <c r="W68" s="38"/>
      <c r="X68" s="38"/>
      <c r="Y68" s="38"/>
      <c r="Z68" s="38"/>
    </row>
    <row r="69" spans="1:26" ht="21.75" customHeight="1" x14ac:dyDescent="0.3">
      <c r="A69" s="38"/>
      <c r="B69" s="284"/>
      <c r="C69" s="81"/>
      <c r="D69" s="287"/>
      <c r="E69" s="287"/>
      <c r="F69" s="316"/>
      <c r="G69" s="51">
        <v>6</v>
      </c>
      <c r="H69" s="51"/>
      <c r="I69" s="287"/>
      <c r="J69" s="316"/>
      <c r="K69" s="313"/>
      <c r="L69" s="281"/>
      <c r="M69" s="242"/>
      <c r="N69" s="242"/>
      <c r="O69" s="39"/>
      <c r="P69" s="38"/>
      <c r="Q69" s="38"/>
      <c r="R69" s="38"/>
      <c r="S69" s="38"/>
      <c r="T69" s="38"/>
      <c r="U69" s="38"/>
      <c r="V69" s="38"/>
      <c r="W69" s="38"/>
      <c r="X69" s="38"/>
      <c r="Y69" s="38"/>
      <c r="Z69" s="38"/>
    </row>
    <row r="70" spans="1:26" ht="21.75" customHeight="1" x14ac:dyDescent="0.3">
      <c r="A70" s="38"/>
      <c r="B70" s="284"/>
      <c r="C70" s="81"/>
      <c r="D70" s="287"/>
      <c r="E70" s="287"/>
      <c r="F70" s="316"/>
      <c r="G70" s="51">
        <v>7</v>
      </c>
      <c r="H70" s="51"/>
      <c r="I70" s="287"/>
      <c r="J70" s="316"/>
      <c r="K70" s="313"/>
      <c r="L70" s="281"/>
      <c r="M70" s="242"/>
      <c r="N70" s="242"/>
      <c r="O70" s="39"/>
      <c r="P70" s="38"/>
      <c r="Q70" s="38"/>
      <c r="R70" s="38"/>
      <c r="S70" s="38"/>
      <c r="T70" s="38"/>
      <c r="U70" s="38"/>
      <c r="V70" s="38"/>
      <c r="W70" s="38"/>
      <c r="X70" s="38"/>
      <c r="Y70" s="38"/>
      <c r="Z70" s="38"/>
    </row>
    <row r="71" spans="1:26" ht="21.75" customHeight="1" x14ac:dyDescent="0.3">
      <c r="A71" s="38"/>
      <c r="B71" s="285"/>
      <c r="C71" s="82"/>
      <c r="D71" s="288"/>
      <c r="E71" s="288"/>
      <c r="F71" s="317"/>
      <c r="G71" s="60">
        <v>8</v>
      </c>
      <c r="H71" s="60"/>
      <c r="I71" s="288"/>
      <c r="J71" s="317"/>
      <c r="K71" s="314"/>
      <c r="L71" s="282"/>
      <c r="M71" s="242"/>
      <c r="N71" s="242"/>
      <c r="O71" s="39"/>
      <c r="P71" s="38"/>
      <c r="Q71" s="38"/>
      <c r="R71" s="38"/>
      <c r="S71" s="38"/>
      <c r="T71" s="38"/>
      <c r="U71" s="38"/>
      <c r="V71" s="38"/>
      <c r="W71" s="38"/>
      <c r="X71" s="38"/>
      <c r="Y71" s="38"/>
      <c r="Z71" s="38"/>
    </row>
    <row r="72" spans="1:26" ht="22.5" customHeight="1" x14ac:dyDescent="0.3">
      <c r="A72" s="38"/>
      <c r="B72" s="283" t="str">
        <f>+LEFT(C72,4)</f>
        <v>11.4</v>
      </c>
      <c r="C72" s="83" t="s">
        <v>447</v>
      </c>
      <c r="D72" s="286" t="s">
        <v>448</v>
      </c>
      <c r="E72" s="373" t="s">
        <v>449</v>
      </c>
      <c r="F72" s="315">
        <v>2</v>
      </c>
      <c r="G72" s="62">
        <v>1</v>
      </c>
      <c r="H72" s="63" t="s">
        <v>450</v>
      </c>
      <c r="I72" s="289" t="s">
        <v>451</v>
      </c>
      <c r="J72" s="315">
        <v>2</v>
      </c>
      <c r="K72" s="312" t="str">
        <f>+IF(OR(ISBLANK(F72),ISBLANK(J72)),"",IF(OR(AND(F72=1,J72=1),AND(F72=1,J72=2),AND(F72=1,J72=3)),"Deficiencia de control mayor (diseño y ejecución)",IF(OR(AND(F72=2,J72=2),AND(F72=3,J72=1),AND(F72=3,J72=2),AND(F72=2,J72=1)),"Deficiencia de control (diseño o ejecución)",IF(AND(F72=2,J72=3),"Oportunidad de mejora","Mantenimiento del control"))))</f>
        <v>Deficiencia de control (diseño o ejecución)</v>
      </c>
      <c r="L72" s="294">
        <f>+IF(K72="",152,IF(K72="Deficiencia de control mayor (diseño y ejecución)",160,IF(K72="Deficiencia de control (diseño o ejecución)",180,IF(K72="Oportunidad de mejora",200,220))))</f>
        <v>180</v>
      </c>
      <c r="M72" s="358">
        <v>4.0122999999999998</v>
      </c>
      <c r="N72" s="358">
        <f>+L72+M72</f>
        <v>184.01230000000001</v>
      </c>
      <c r="O72" s="39"/>
      <c r="P72" s="38"/>
      <c r="Q72" s="38"/>
      <c r="R72" s="38"/>
      <c r="S72" s="38"/>
      <c r="T72" s="38"/>
      <c r="U72" s="38"/>
      <c r="V72" s="38"/>
      <c r="W72" s="38"/>
      <c r="X72" s="38"/>
      <c r="Y72" s="38"/>
      <c r="Z72" s="38"/>
    </row>
    <row r="73" spans="1:26" ht="22.5" customHeight="1" x14ac:dyDescent="0.3">
      <c r="A73" s="38"/>
      <c r="B73" s="284"/>
      <c r="C73" s="81"/>
      <c r="D73" s="287"/>
      <c r="E73" s="287"/>
      <c r="F73" s="316"/>
      <c r="G73" s="51">
        <v>2</v>
      </c>
      <c r="H73" s="68" t="s">
        <v>452</v>
      </c>
      <c r="I73" s="287"/>
      <c r="J73" s="316"/>
      <c r="K73" s="313"/>
      <c r="L73" s="281"/>
      <c r="M73" s="242"/>
      <c r="N73" s="242"/>
      <c r="O73" s="39"/>
      <c r="P73" s="38"/>
      <c r="Q73" s="38"/>
      <c r="R73" s="38"/>
      <c r="S73" s="38"/>
      <c r="T73" s="38"/>
      <c r="U73" s="38"/>
      <c r="V73" s="38"/>
      <c r="W73" s="38"/>
      <c r="X73" s="38"/>
      <c r="Y73" s="38"/>
      <c r="Z73" s="38"/>
    </row>
    <row r="74" spans="1:26" ht="22.5" customHeight="1" x14ac:dyDescent="0.3">
      <c r="A74" s="38"/>
      <c r="B74" s="284"/>
      <c r="C74" s="81"/>
      <c r="D74" s="287"/>
      <c r="E74" s="287"/>
      <c r="F74" s="316"/>
      <c r="G74" s="51">
        <v>3</v>
      </c>
      <c r="H74" s="64"/>
      <c r="I74" s="287"/>
      <c r="J74" s="316"/>
      <c r="K74" s="313"/>
      <c r="L74" s="281"/>
      <c r="M74" s="242"/>
      <c r="N74" s="242"/>
      <c r="O74" s="39"/>
      <c r="P74" s="38"/>
      <c r="Q74" s="38"/>
      <c r="R74" s="38"/>
      <c r="S74" s="38"/>
      <c r="T74" s="38"/>
      <c r="U74" s="38"/>
      <c r="V74" s="38"/>
      <c r="W74" s="38"/>
      <c r="X74" s="38"/>
      <c r="Y74" s="38"/>
      <c r="Z74" s="38"/>
    </row>
    <row r="75" spans="1:26" ht="22.5" customHeight="1" x14ac:dyDescent="0.3">
      <c r="A75" s="38"/>
      <c r="B75" s="284"/>
      <c r="C75" s="81"/>
      <c r="D75" s="287"/>
      <c r="E75" s="287"/>
      <c r="F75" s="316"/>
      <c r="G75" s="51">
        <v>4</v>
      </c>
      <c r="H75" s="51"/>
      <c r="I75" s="287"/>
      <c r="J75" s="316"/>
      <c r="K75" s="313"/>
      <c r="L75" s="281"/>
      <c r="M75" s="242"/>
      <c r="N75" s="242"/>
      <c r="O75" s="39"/>
      <c r="P75" s="38"/>
      <c r="Q75" s="38"/>
      <c r="R75" s="38"/>
      <c r="S75" s="38"/>
      <c r="T75" s="38"/>
      <c r="U75" s="38"/>
      <c r="V75" s="38"/>
      <c r="W75" s="38"/>
      <c r="X75" s="38"/>
      <c r="Y75" s="38"/>
      <c r="Z75" s="38"/>
    </row>
    <row r="76" spans="1:26" ht="22.5" customHeight="1" x14ac:dyDescent="0.3">
      <c r="A76" s="38"/>
      <c r="B76" s="284"/>
      <c r="C76" s="81"/>
      <c r="D76" s="287"/>
      <c r="E76" s="287"/>
      <c r="F76" s="316"/>
      <c r="G76" s="51">
        <v>5</v>
      </c>
      <c r="H76" s="51"/>
      <c r="I76" s="287"/>
      <c r="J76" s="316"/>
      <c r="K76" s="313"/>
      <c r="L76" s="281"/>
      <c r="M76" s="242"/>
      <c r="N76" s="242"/>
      <c r="O76" s="39"/>
      <c r="P76" s="38"/>
      <c r="Q76" s="38"/>
      <c r="R76" s="38"/>
      <c r="S76" s="38"/>
      <c r="T76" s="38"/>
      <c r="U76" s="38"/>
      <c r="V76" s="38"/>
      <c r="W76" s="38"/>
      <c r="X76" s="38"/>
      <c r="Y76" s="38"/>
      <c r="Z76" s="38"/>
    </row>
    <row r="77" spans="1:26" ht="22.5" customHeight="1" x14ac:dyDescent="0.3">
      <c r="A77" s="38"/>
      <c r="B77" s="284"/>
      <c r="C77" s="81"/>
      <c r="D77" s="287"/>
      <c r="E77" s="287"/>
      <c r="F77" s="316"/>
      <c r="G77" s="51">
        <v>6</v>
      </c>
      <c r="H77" s="51"/>
      <c r="I77" s="287"/>
      <c r="J77" s="316"/>
      <c r="K77" s="313"/>
      <c r="L77" s="281"/>
      <c r="M77" s="242"/>
      <c r="N77" s="242"/>
      <c r="O77" s="39"/>
      <c r="P77" s="38"/>
      <c r="Q77" s="38"/>
      <c r="R77" s="38"/>
      <c r="S77" s="38"/>
      <c r="T77" s="38"/>
      <c r="U77" s="38"/>
      <c r="V77" s="38"/>
      <c r="W77" s="38"/>
      <c r="X77" s="38"/>
      <c r="Y77" s="38"/>
      <c r="Z77" s="38"/>
    </row>
    <row r="78" spans="1:26" ht="22.5" customHeight="1" x14ac:dyDescent="0.3">
      <c r="A78" s="38"/>
      <c r="B78" s="284"/>
      <c r="C78" s="81"/>
      <c r="D78" s="287"/>
      <c r="E78" s="287"/>
      <c r="F78" s="316"/>
      <c r="G78" s="51">
        <v>7</v>
      </c>
      <c r="H78" s="51"/>
      <c r="I78" s="287"/>
      <c r="J78" s="316"/>
      <c r="K78" s="313"/>
      <c r="L78" s="281"/>
      <c r="M78" s="242"/>
      <c r="N78" s="242"/>
      <c r="O78" s="39"/>
      <c r="P78" s="38"/>
      <c r="Q78" s="38"/>
      <c r="R78" s="38"/>
      <c r="S78" s="38"/>
      <c r="T78" s="38"/>
      <c r="U78" s="38"/>
      <c r="V78" s="38"/>
      <c r="W78" s="38"/>
      <c r="X78" s="38"/>
      <c r="Y78" s="38"/>
      <c r="Z78" s="38"/>
    </row>
    <row r="79" spans="1:26" ht="22.5" customHeight="1" x14ac:dyDescent="0.3">
      <c r="A79" s="38"/>
      <c r="B79" s="285"/>
      <c r="C79" s="82"/>
      <c r="D79" s="288"/>
      <c r="E79" s="288"/>
      <c r="F79" s="317"/>
      <c r="G79" s="60">
        <v>8</v>
      </c>
      <c r="H79" s="60"/>
      <c r="I79" s="288"/>
      <c r="J79" s="317"/>
      <c r="K79" s="314"/>
      <c r="L79" s="282"/>
      <c r="M79" s="242"/>
      <c r="N79" s="242"/>
      <c r="O79" s="39"/>
      <c r="P79" s="38"/>
      <c r="Q79" s="38"/>
      <c r="R79" s="38"/>
      <c r="S79" s="38"/>
      <c r="T79" s="38"/>
      <c r="U79" s="38"/>
      <c r="V79" s="38"/>
      <c r="W79" s="38"/>
      <c r="X79" s="38"/>
      <c r="Y79" s="38"/>
      <c r="Z79" s="38"/>
    </row>
    <row r="80" spans="1:26" ht="75" customHeight="1" x14ac:dyDescent="0.3">
      <c r="A80" s="38"/>
      <c r="B80" s="403"/>
      <c r="C80" s="84" t="s">
        <v>453</v>
      </c>
      <c r="D80" s="382" t="s">
        <v>8</v>
      </c>
      <c r="E80" s="394" t="s">
        <v>454</v>
      </c>
      <c r="F80" s="384" t="s">
        <v>455</v>
      </c>
      <c r="G80" s="383" t="s">
        <v>116</v>
      </c>
      <c r="H80" s="341"/>
      <c r="I80" s="372"/>
      <c r="J80" s="384" t="s">
        <v>456</v>
      </c>
      <c r="K80" s="384" t="s">
        <v>161</v>
      </c>
      <c r="L80" s="375"/>
      <c r="M80" s="375"/>
      <c r="N80" s="375"/>
      <c r="O80" s="39"/>
      <c r="P80" s="38"/>
      <c r="Q80" s="38"/>
      <c r="R80" s="38"/>
      <c r="S80" s="38"/>
      <c r="T80" s="38"/>
      <c r="U80" s="38"/>
      <c r="V80" s="38"/>
      <c r="W80" s="38"/>
      <c r="X80" s="38"/>
      <c r="Y80" s="38"/>
      <c r="Z80" s="38"/>
    </row>
    <row r="81" spans="1:26" ht="22.5" customHeight="1" x14ac:dyDescent="0.3">
      <c r="A81" s="38"/>
      <c r="B81" s="292"/>
      <c r="C81" s="85"/>
      <c r="D81" s="292"/>
      <c r="E81" s="292"/>
      <c r="F81" s="292"/>
      <c r="G81" s="385" t="s">
        <v>13</v>
      </c>
      <c r="H81" s="386" t="s">
        <v>457</v>
      </c>
      <c r="I81" s="382" t="s">
        <v>17</v>
      </c>
      <c r="J81" s="292"/>
      <c r="K81" s="292"/>
      <c r="L81" s="242"/>
      <c r="M81" s="242"/>
      <c r="N81" s="242"/>
      <c r="O81" s="39"/>
      <c r="P81" s="38"/>
      <c r="Q81" s="38"/>
      <c r="R81" s="38"/>
      <c r="S81" s="38"/>
      <c r="T81" s="38"/>
      <c r="U81" s="38"/>
      <c r="V81" s="38"/>
      <c r="W81" s="38"/>
      <c r="X81" s="38"/>
      <c r="Y81" s="38"/>
      <c r="Z81" s="38"/>
    </row>
    <row r="82" spans="1:26" ht="75" customHeight="1" x14ac:dyDescent="0.3">
      <c r="A82" s="38"/>
      <c r="B82" s="297"/>
      <c r="C82" s="86"/>
      <c r="D82" s="307"/>
      <c r="E82" s="307"/>
      <c r="F82" s="297"/>
      <c r="G82" s="297"/>
      <c r="H82" s="307"/>
      <c r="I82" s="307"/>
      <c r="J82" s="297"/>
      <c r="K82" s="297"/>
      <c r="L82" s="242"/>
      <c r="M82" s="242"/>
      <c r="N82" s="242"/>
      <c r="O82" s="39"/>
      <c r="P82" s="38"/>
      <c r="Q82" s="38"/>
      <c r="R82" s="38"/>
      <c r="S82" s="38"/>
      <c r="T82" s="38"/>
      <c r="U82" s="38"/>
      <c r="V82" s="38"/>
      <c r="W82" s="38"/>
      <c r="X82" s="38"/>
      <c r="Y82" s="38"/>
      <c r="Z82" s="38"/>
    </row>
    <row r="83" spans="1:26" ht="72" customHeight="1" x14ac:dyDescent="0.3">
      <c r="A83" s="38"/>
      <c r="B83" s="283" t="str">
        <f>+LEFT(C83,4)</f>
        <v>12.1</v>
      </c>
      <c r="C83" s="83" t="s">
        <v>458</v>
      </c>
      <c r="D83" s="286" t="s">
        <v>459</v>
      </c>
      <c r="E83" s="373" t="s">
        <v>460</v>
      </c>
      <c r="F83" s="318">
        <v>2</v>
      </c>
      <c r="G83" s="62">
        <v>1</v>
      </c>
      <c r="H83" s="63" t="s">
        <v>461</v>
      </c>
      <c r="I83" s="373" t="s">
        <v>462</v>
      </c>
      <c r="J83" s="318">
        <v>2</v>
      </c>
      <c r="K83" s="312"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294">
        <f>+IF(K83="",152,IF(K83="Deficiencia de control mayor (diseño y ejecución)",160,IF(K83="Deficiencia de control (diseño o ejecución)",180,IF(K83="Oportunidad de mejora",200,220))))</f>
        <v>180</v>
      </c>
      <c r="M83" s="358">
        <v>4.1235999999999997</v>
      </c>
      <c r="N83" s="358">
        <f>+L83+M83</f>
        <v>184.12360000000001</v>
      </c>
      <c r="O83" s="39"/>
      <c r="P83" s="38"/>
      <c r="Q83" s="38"/>
      <c r="R83" s="38"/>
      <c r="S83" s="38"/>
      <c r="T83" s="38"/>
      <c r="U83" s="38"/>
      <c r="V83" s="38"/>
      <c r="W83" s="38"/>
      <c r="X83" s="38"/>
      <c r="Y83" s="38"/>
      <c r="Z83" s="38"/>
    </row>
    <row r="84" spans="1:26" ht="37.5" customHeight="1" x14ac:dyDescent="0.3">
      <c r="A84" s="38"/>
      <c r="B84" s="284"/>
      <c r="C84" s="81"/>
      <c r="D84" s="287"/>
      <c r="E84" s="287"/>
      <c r="F84" s="316"/>
      <c r="G84" s="51">
        <v>2</v>
      </c>
      <c r="H84" s="68" t="s">
        <v>463</v>
      </c>
      <c r="I84" s="287"/>
      <c r="J84" s="316"/>
      <c r="K84" s="313"/>
      <c r="L84" s="281"/>
      <c r="M84" s="242"/>
      <c r="N84" s="242"/>
      <c r="O84" s="39"/>
      <c r="P84" s="38"/>
      <c r="Q84" s="38"/>
      <c r="R84" s="38"/>
      <c r="S84" s="38"/>
      <c r="T84" s="38"/>
      <c r="U84" s="38"/>
      <c r="V84" s="38"/>
      <c r="W84" s="38"/>
      <c r="X84" s="38"/>
      <c r="Y84" s="38"/>
      <c r="Z84" s="38"/>
    </row>
    <row r="85" spans="1:26" ht="28.5" customHeight="1" x14ac:dyDescent="0.3">
      <c r="A85" s="38"/>
      <c r="B85" s="284"/>
      <c r="C85" s="81"/>
      <c r="D85" s="287"/>
      <c r="E85" s="287"/>
      <c r="F85" s="316"/>
      <c r="G85" s="51">
        <v>3</v>
      </c>
      <c r="H85" s="51"/>
      <c r="I85" s="287"/>
      <c r="J85" s="316"/>
      <c r="K85" s="313"/>
      <c r="L85" s="281"/>
      <c r="M85" s="242"/>
      <c r="N85" s="242"/>
      <c r="O85" s="39"/>
      <c r="P85" s="38"/>
      <c r="Q85" s="38"/>
      <c r="R85" s="38"/>
      <c r="S85" s="38"/>
      <c r="T85" s="38"/>
      <c r="U85" s="38"/>
      <c r="V85" s="38"/>
      <c r="W85" s="38"/>
      <c r="X85" s="38"/>
      <c r="Y85" s="38"/>
      <c r="Z85" s="38"/>
    </row>
    <row r="86" spans="1:26" ht="28.5" customHeight="1" x14ac:dyDescent="0.3">
      <c r="A86" s="38"/>
      <c r="B86" s="284"/>
      <c r="C86" s="81"/>
      <c r="D86" s="287"/>
      <c r="E86" s="287"/>
      <c r="F86" s="316"/>
      <c r="G86" s="51">
        <v>4</v>
      </c>
      <c r="H86" s="51"/>
      <c r="I86" s="287"/>
      <c r="J86" s="316"/>
      <c r="K86" s="313"/>
      <c r="L86" s="281"/>
      <c r="M86" s="242"/>
      <c r="N86" s="242"/>
      <c r="O86" s="39"/>
      <c r="P86" s="38"/>
      <c r="Q86" s="38"/>
      <c r="R86" s="38"/>
      <c r="S86" s="38"/>
      <c r="T86" s="38"/>
      <c r="U86" s="38"/>
      <c r="V86" s="38"/>
      <c r="W86" s="38"/>
      <c r="X86" s="38"/>
      <c r="Y86" s="38"/>
      <c r="Z86" s="38"/>
    </row>
    <row r="87" spans="1:26" ht="28.5" customHeight="1" x14ac:dyDescent="0.3">
      <c r="A87" s="38"/>
      <c r="B87" s="284"/>
      <c r="C87" s="81"/>
      <c r="D87" s="287"/>
      <c r="E87" s="287"/>
      <c r="F87" s="316"/>
      <c r="G87" s="51">
        <v>5</v>
      </c>
      <c r="H87" s="51"/>
      <c r="I87" s="287"/>
      <c r="J87" s="316"/>
      <c r="K87" s="313"/>
      <c r="L87" s="281"/>
      <c r="M87" s="242"/>
      <c r="N87" s="242"/>
      <c r="O87" s="39"/>
      <c r="P87" s="38"/>
      <c r="Q87" s="38"/>
      <c r="R87" s="38"/>
      <c r="S87" s="38"/>
      <c r="T87" s="38"/>
      <c r="U87" s="38"/>
      <c r="V87" s="38"/>
      <c r="W87" s="38"/>
      <c r="X87" s="38"/>
      <c r="Y87" s="38"/>
      <c r="Z87" s="38"/>
    </row>
    <row r="88" spans="1:26" ht="28.5" customHeight="1" x14ac:dyDescent="0.3">
      <c r="A88" s="38"/>
      <c r="B88" s="284"/>
      <c r="C88" s="81"/>
      <c r="D88" s="287"/>
      <c r="E88" s="287"/>
      <c r="F88" s="316"/>
      <c r="G88" s="51">
        <v>6</v>
      </c>
      <c r="H88" s="51"/>
      <c r="I88" s="287"/>
      <c r="J88" s="316"/>
      <c r="K88" s="313"/>
      <c r="L88" s="281"/>
      <c r="M88" s="242"/>
      <c r="N88" s="242"/>
      <c r="O88" s="39"/>
      <c r="P88" s="38"/>
      <c r="Q88" s="38"/>
      <c r="R88" s="38"/>
      <c r="S88" s="38"/>
      <c r="T88" s="38"/>
      <c r="U88" s="38"/>
      <c r="V88" s="38"/>
      <c r="W88" s="38"/>
      <c r="X88" s="38"/>
      <c r="Y88" s="38"/>
      <c r="Z88" s="38"/>
    </row>
    <row r="89" spans="1:26" ht="28.5" customHeight="1" x14ac:dyDescent="0.3">
      <c r="A89" s="38"/>
      <c r="B89" s="284"/>
      <c r="C89" s="81"/>
      <c r="D89" s="287"/>
      <c r="E89" s="287"/>
      <c r="F89" s="316"/>
      <c r="G89" s="51">
        <v>7</v>
      </c>
      <c r="H89" s="51"/>
      <c r="I89" s="287"/>
      <c r="J89" s="316"/>
      <c r="K89" s="313"/>
      <c r="L89" s="281"/>
      <c r="M89" s="242"/>
      <c r="N89" s="242"/>
      <c r="O89" s="39"/>
      <c r="P89" s="38"/>
      <c r="Q89" s="38"/>
      <c r="R89" s="38"/>
      <c r="S89" s="38"/>
      <c r="T89" s="38"/>
      <c r="U89" s="38"/>
      <c r="V89" s="38"/>
      <c r="W89" s="38"/>
      <c r="X89" s="38"/>
      <c r="Y89" s="38"/>
      <c r="Z89" s="38"/>
    </row>
    <row r="90" spans="1:26" ht="28.5" customHeight="1" x14ac:dyDescent="0.3">
      <c r="A90" s="38"/>
      <c r="B90" s="285"/>
      <c r="C90" s="82"/>
      <c r="D90" s="288"/>
      <c r="E90" s="288"/>
      <c r="F90" s="317"/>
      <c r="G90" s="60">
        <v>8</v>
      </c>
      <c r="H90" s="60"/>
      <c r="I90" s="288"/>
      <c r="J90" s="317"/>
      <c r="K90" s="314"/>
      <c r="L90" s="282"/>
      <c r="M90" s="242"/>
      <c r="N90" s="242"/>
      <c r="O90" s="39"/>
      <c r="P90" s="38"/>
      <c r="Q90" s="38"/>
      <c r="R90" s="38"/>
      <c r="S90" s="38"/>
      <c r="T90" s="38"/>
      <c r="U90" s="38"/>
      <c r="V90" s="38"/>
      <c r="W90" s="38"/>
      <c r="X90" s="38"/>
      <c r="Y90" s="38"/>
      <c r="Z90" s="38"/>
    </row>
    <row r="91" spans="1:26" ht="22.5" customHeight="1" x14ac:dyDescent="0.3">
      <c r="A91" s="38"/>
      <c r="B91" s="283" t="str">
        <f>+LEFT(C91,4)</f>
        <v>12.2</v>
      </c>
      <c r="C91" s="83" t="s">
        <v>464</v>
      </c>
      <c r="D91" s="402" t="s">
        <v>465</v>
      </c>
      <c r="E91" s="373" t="s">
        <v>466</v>
      </c>
      <c r="F91" s="315" t="s">
        <v>892</v>
      </c>
      <c r="G91" s="62">
        <v>1</v>
      </c>
      <c r="H91" s="87" t="s">
        <v>467</v>
      </c>
      <c r="I91" s="373" t="s">
        <v>468</v>
      </c>
      <c r="J91" s="315" t="s">
        <v>892</v>
      </c>
      <c r="K91" s="312"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4">
        <f>+IF(K91="",152,IF(K91="Deficiencia de control mayor (diseño y ejecución)",160,IF(K91="Deficiencia de control (diseño o ejecución)",180,IF(K91="Oportunidad de mejora",200,220))))</f>
        <v>220</v>
      </c>
      <c r="M91" s="358">
        <v>4.2365000000000004</v>
      </c>
      <c r="N91" s="400">
        <f>+L91+M91</f>
        <v>224.23650000000001</v>
      </c>
      <c r="O91" s="39"/>
      <c r="P91" s="38"/>
      <c r="Q91" s="38"/>
      <c r="R91" s="38"/>
      <c r="S91" s="38"/>
      <c r="T91" s="38"/>
      <c r="U91" s="38"/>
      <c r="V91" s="38"/>
      <c r="W91" s="38"/>
      <c r="X91" s="38"/>
      <c r="Y91" s="38"/>
      <c r="Z91" s="38"/>
    </row>
    <row r="92" spans="1:26" ht="22.5" customHeight="1" x14ac:dyDescent="0.3">
      <c r="A92" s="38"/>
      <c r="B92" s="284"/>
      <c r="C92" s="81"/>
      <c r="D92" s="287"/>
      <c r="E92" s="287"/>
      <c r="F92" s="316"/>
      <c r="G92" s="51">
        <v>2</v>
      </c>
      <c r="H92" s="58" t="s">
        <v>469</v>
      </c>
      <c r="I92" s="287"/>
      <c r="J92" s="316"/>
      <c r="K92" s="313"/>
      <c r="L92" s="281"/>
      <c r="M92" s="242"/>
      <c r="N92" s="242"/>
      <c r="O92" s="39"/>
      <c r="P92" s="38"/>
      <c r="Q92" s="38"/>
      <c r="R92" s="38"/>
      <c r="S92" s="38"/>
      <c r="T92" s="38"/>
      <c r="U92" s="38"/>
      <c r="V92" s="38"/>
      <c r="W92" s="38"/>
      <c r="X92" s="38"/>
      <c r="Y92" s="38"/>
      <c r="Z92" s="38"/>
    </row>
    <row r="93" spans="1:26" ht="22.5" customHeight="1" x14ac:dyDescent="0.3">
      <c r="A93" s="38"/>
      <c r="B93" s="284"/>
      <c r="C93" s="81"/>
      <c r="D93" s="287"/>
      <c r="E93" s="287"/>
      <c r="F93" s="316"/>
      <c r="G93" s="51">
        <v>3</v>
      </c>
      <c r="H93" s="51"/>
      <c r="I93" s="287"/>
      <c r="J93" s="316"/>
      <c r="K93" s="313"/>
      <c r="L93" s="281"/>
      <c r="M93" s="242"/>
      <c r="N93" s="242"/>
      <c r="O93" s="39"/>
      <c r="P93" s="38"/>
      <c r="Q93" s="38"/>
      <c r="R93" s="38"/>
      <c r="S93" s="38"/>
      <c r="T93" s="38"/>
      <c r="U93" s="38"/>
      <c r="V93" s="38"/>
      <c r="W93" s="38"/>
      <c r="X93" s="38"/>
      <c r="Y93" s="38"/>
      <c r="Z93" s="38"/>
    </row>
    <row r="94" spans="1:26" ht="22.5" customHeight="1" x14ac:dyDescent="0.3">
      <c r="A94" s="38"/>
      <c r="B94" s="284"/>
      <c r="C94" s="81"/>
      <c r="D94" s="287"/>
      <c r="E94" s="287"/>
      <c r="F94" s="316"/>
      <c r="G94" s="51">
        <v>4</v>
      </c>
      <c r="H94" s="51"/>
      <c r="I94" s="287"/>
      <c r="J94" s="316"/>
      <c r="K94" s="313"/>
      <c r="L94" s="281"/>
      <c r="M94" s="242"/>
      <c r="N94" s="242"/>
      <c r="O94" s="39"/>
      <c r="P94" s="38"/>
      <c r="Q94" s="38"/>
      <c r="R94" s="38"/>
      <c r="S94" s="38"/>
      <c r="T94" s="38"/>
      <c r="U94" s="38"/>
      <c r="V94" s="38"/>
      <c r="W94" s="38"/>
      <c r="X94" s="38"/>
      <c r="Y94" s="38"/>
      <c r="Z94" s="38"/>
    </row>
    <row r="95" spans="1:26" ht="22.5" customHeight="1" x14ac:dyDescent="0.3">
      <c r="A95" s="38"/>
      <c r="B95" s="284"/>
      <c r="C95" s="81"/>
      <c r="D95" s="287"/>
      <c r="E95" s="287"/>
      <c r="F95" s="316"/>
      <c r="G95" s="51">
        <v>5</v>
      </c>
      <c r="H95" s="51"/>
      <c r="I95" s="287"/>
      <c r="J95" s="316"/>
      <c r="K95" s="313"/>
      <c r="L95" s="281"/>
      <c r="M95" s="242"/>
      <c r="N95" s="242"/>
      <c r="O95" s="39"/>
      <c r="P95" s="38"/>
      <c r="Q95" s="38"/>
      <c r="R95" s="38"/>
      <c r="S95" s="38"/>
      <c r="T95" s="38"/>
      <c r="U95" s="38"/>
      <c r="V95" s="38"/>
      <c r="W95" s="38"/>
      <c r="X95" s="38"/>
      <c r="Y95" s="38"/>
      <c r="Z95" s="38"/>
    </row>
    <row r="96" spans="1:26" ht="22.5" customHeight="1" x14ac:dyDescent="0.3">
      <c r="A96" s="38"/>
      <c r="B96" s="284"/>
      <c r="C96" s="81"/>
      <c r="D96" s="287"/>
      <c r="E96" s="287"/>
      <c r="F96" s="316"/>
      <c r="G96" s="51">
        <v>6</v>
      </c>
      <c r="H96" s="51"/>
      <c r="I96" s="287"/>
      <c r="J96" s="316"/>
      <c r="K96" s="313"/>
      <c r="L96" s="281"/>
      <c r="M96" s="242"/>
      <c r="N96" s="242"/>
      <c r="O96" s="39"/>
      <c r="P96" s="38"/>
      <c r="Q96" s="38"/>
      <c r="R96" s="38"/>
      <c r="S96" s="38"/>
      <c r="T96" s="38"/>
      <c r="U96" s="38"/>
      <c r="V96" s="38"/>
      <c r="W96" s="38"/>
      <c r="X96" s="38"/>
      <c r="Y96" s="38"/>
      <c r="Z96" s="38"/>
    </row>
    <row r="97" spans="1:26" ht="22.5" customHeight="1" x14ac:dyDescent="0.3">
      <c r="A97" s="38"/>
      <c r="B97" s="284"/>
      <c r="C97" s="81"/>
      <c r="D97" s="287"/>
      <c r="E97" s="287"/>
      <c r="F97" s="316"/>
      <c r="G97" s="51">
        <v>7</v>
      </c>
      <c r="H97" s="51"/>
      <c r="I97" s="287"/>
      <c r="J97" s="316"/>
      <c r="K97" s="313"/>
      <c r="L97" s="281"/>
      <c r="M97" s="242"/>
      <c r="N97" s="242"/>
      <c r="O97" s="39"/>
      <c r="P97" s="38"/>
      <c r="Q97" s="38"/>
      <c r="R97" s="38"/>
      <c r="S97" s="38"/>
      <c r="T97" s="38"/>
      <c r="U97" s="38"/>
      <c r="V97" s="38"/>
      <c r="W97" s="38"/>
      <c r="X97" s="38"/>
      <c r="Y97" s="38"/>
      <c r="Z97" s="38"/>
    </row>
    <row r="98" spans="1:26" ht="22.5" customHeight="1" x14ac:dyDescent="0.3">
      <c r="A98" s="38"/>
      <c r="B98" s="285"/>
      <c r="C98" s="82"/>
      <c r="D98" s="288"/>
      <c r="E98" s="288"/>
      <c r="F98" s="317"/>
      <c r="G98" s="60">
        <v>8</v>
      </c>
      <c r="H98" s="60"/>
      <c r="I98" s="288"/>
      <c r="J98" s="317"/>
      <c r="K98" s="314"/>
      <c r="L98" s="282"/>
      <c r="M98" s="242"/>
      <c r="N98" s="242"/>
      <c r="O98" s="39"/>
      <c r="P98" s="38"/>
      <c r="Q98" s="38"/>
      <c r="R98" s="38"/>
      <c r="S98" s="38"/>
      <c r="T98" s="38"/>
      <c r="U98" s="38"/>
      <c r="V98" s="38"/>
      <c r="W98" s="38"/>
      <c r="X98" s="38"/>
      <c r="Y98" s="38"/>
      <c r="Z98" s="38"/>
    </row>
    <row r="99" spans="1:26" ht="22.5" customHeight="1" x14ac:dyDescent="0.3">
      <c r="A99" s="38"/>
      <c r="B99" s="283" t="str">
        <f>+LEFT(C99,4)</f>
        <v>12.3</v>
      </c>
      <c r="C99" s="56" t="s">
        <v>470</v>
      </c>
      <c r="D99" s="286" t="s">
        <v>471</v>
      </c>
      <c r="E99" s="373" t="s">
        <v>472</v>
      </c>
      <c r="F99" s="318">
        <v>2</v>
      </c>
      <c r="G99" s="62">
        <v>1</v>
      </c>
      <c r="H99" s="57" t="s">
        <v>473</v>
      </c>
      <c r="I99" s="373" t="s">
        <v>474</v>
      </c>
      <c r="J99" s="315" t="s">
        <v>892</v>
      </c>
      <c r="K99" s="312"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294">
        <f>+IF(K99="",152,IF(K99="Deficiencia de control mayor (diseño y ejecución)",160,IF(K99="Deficiencia de control (diseño o ejecución)",180,IF(K99="Oportunidad de mejora",200,220))))</f>
        <v>220</v>
      </c>
      <c r="M99" s="358">
        <v>4.2365599999999999</v>
      </c>
      <c r="N99" s="400">
        <f>+L99+M99</f>
        <v>224.23656</v>
      </c>
      <c r="O99" s="39"/>
      <c r="P99" s="38"/>
      <c r="Q99" s="38"/>
      <c r="R99" s="38"/>
      <c r="S99" s="38"/>
      <c r="T99" s="38"/>
      <c r="U99" s="38"/>
      <c r="V99" s="38"/>
      <c r="W99" s="38"/>
      <c r="X99" s="38"/>
      <c r="Y99" s="38"/>
      <c r="Z99" s="38"/>
    </row>
    <row r="100" spans="1:26" ht="22.5" customHeight="1" x14ac:dyDescent="0.3">
      <c r="A100" s="38"/>
      <c r="B100" s="284"/>
      <c r="C100" s="48"/>
      <c r="D100" s="287"/>
      <c r="E100" s="287"/>
      <c r="F100" s="316"/>
      <c r="G100" s="51">
        <v>2</v>
      </c>
      <c r="H100" s="51"/>
      <c r="I100" s="287"/>
      <c r="J100" s="316"/>
      <c r="K100" s="313"/>
      <c r="L100" s="281"/>
      <c r="M100" s="242"/>
      <c r="N100" s="242"/>
      <c r="O100" s="39"/>
      <c r="P100" s="38"/>
      <c r="Q100" s="38"/>
      <c r="R100" s="38"/>
      <c r="S100" s="38"/>
      <c r="T100" s="38"/>
      <c r="U100" s="38"/>
      <c r="V100" s="38"/>
      <c r="W100" s="38"/>
      <c r="X100" s="38"/>
      <c r="Y100" s="38"/>
      <c r="Z100" s="38"/>
    </row>
    <row r="101" spans="1:26" ht="22.5" customHeight="1" x14ac:dyDescent="0.3">
      <c r="A101" s="38"/>
      <c r="B101" s="284"/>
      <c r="C101" s="48"/>
      <c r="D101" s="287"/>
      <c r="E101" s="287"/>
      <c r="F101" s="316"/>
      <c r="G101" s="51">
        <v>3</v>
      </c>
      <c r="H101" s="51"/>
      <c r="I101" s="287"/>
      <c r="J101" s="316"/>
      <c r="K101" s="313"/>
      <c r="L101" s="281"/>
      <c r="M101" s="242"/>
      <c r="N101" s="242"/>
      <c r="O101" s="39"/>
      <c r="P101" s="38"/>
      <c r="Q101" s="38"/>
      <c r="R101" s="38"/>
      <c r="S101" s="38"/>
      <c r="T101" s="38"/>
      <c r="U101" s="38"/>
      <c r="V101" s="38"/>
      <c r="W101" s="38"/>
      <c r="X101" s="38"/>
      <c r="Y101" s="38"/>
      <c r="Z101" s="38"/>
    </row>
    <row r="102" spans="1:26" ht="22.5" customHeight="1" x14ac:dyDescent="0.3">
      <c r="A102" s="38"/>
      <c r="B102" s="284"/>
      <c r="C102" s="48"/>
      <c r="D102" s="287"/>
      <c r="E102" s="287"/>
      <c r="F102" s="316"/>
      <c r="G102" s="51">
        <v>4</v>
      </c>
      <c r="H102" s="51"/>
      <c r="I102" s="287"/>
      <c r="J102" s="316"/>
      <c r="K102" s="313"/>
      <c r="L102" s="281"/>
      <c r="M102" s="242"/>
      <c r="N102" s="242"/>
      <c r="O102" s="39"/>
      <c r="P102" s="38"/>
      <c r="Q102" s="38"/>
      <c r="R102" s="38"/>
      <c r="S102" s="38"/>
      <c r="T102" s="38"/>
      <c r="U102" s="38"/>
      <c r="V102" s="38"/>
      <c r="W102" s="38"/>
      <c r="X102" s="38"/>
      <c r="Y102" s="38"/>
      <c r="Z102" s="38"/>
    </row>
    <row r="103" spans="1:26" ht="22.5" customHeight="1" x14ac:dyDescent="0.3">
      <c r="A103" s="38"/>
      <c r="B103" s="284"/>
      <c r="C103" s="48"/>
      <c r="D103" s="287"/>
      <c r="E103" s="287"/>
      <c r="F103" s="316"/>
      <c r="G103" s="51">
        <v>5</v>
      </c>
      <c r="H103" s="51"/>
      <c r="I103" s="287"/>
      <c r="J103" s="316"/>
      <c r="K103" s="313"/>
      <c r="L103" s="281"/>
      <c r="M103" s="242"/>
      <c r="N103" s="242"/>
      <c r="O103" s="39"/>
      <c r="P103" s="38"/>
      <c r="Q103" s="38"/>
      <c r="R103" s="38"/>
      <c r="S103" s="38"/>
      <c r="T103" s="38"/>
      <c r="U103" s="38"/>
      <c r="V103" s="38"/>
      <c r="W103" s="38"/>
      <c r="X103" s="38"/>
      <c r="Y103" s="38"/>
      <c r="Z103" s="38"/>
    </row>
    <row r="104" spans="1:26" ht="22.5" customHeight="1" x14ac:dyDescent="0.3">
      <c r="A104" s="38"/>
      <c r="B104" s="284"/>
      <c r="C104" s="48"/>
      <c r="D104" s="287"/>
      <c r="E104" s="287"/>
      <c r="F104" s="316"/>
      <c r="G104" s="51">
        <v>6</v>
      </c>
      <c r="H104" s="51"/>
      <c r="I104" s="287"/>
      <c r="J104" s="316"/>
      <c r="K104" s="313"/>
      <c r="L104" s="281"/>
      <c r="M104" s="242"/>
      <c r="N104" s="242"/>
      <c r="O104" s="39"/>
      <c r="P104" s="38"/>
      <c r="Q104" s="38"/>
      <c r="R104" s="38"/>
      <c r="S104" s="38"/>
      <c r="T104" s="38"/>
      <c r="U104" s="38"/>
      <c r="V104" s="38"/>
      <c r="W104" s="38"/>
      <c r="X104" s="38"/>
      <c r="Y104" s="38"/>
      <c r="Z104" s="38"/>
    </row>
    <row r="105" spans="1:26" ht="22.5" customHeight="1" x14ac:dyDescent="0.3">
      <c r="A105" s="38"/>
      <c r="B105" s="284"/>
      <c r="C105" s="48"/>
      <c r="D105" s="287"/>
      <c r="E105" s="287"/>
      <c r="F105" s="316"/>
      <c r="G105" s="51">
        <v>7</v>
      </c>
      <c r="H105" s="51"/>
      <c r="I105" s="287"/>
      <c r="J105" s="316"/>
      <c r="K105" s="313"/>
      <c r="L105" s="281"/>
      <c r="M105" s="242"/>
      <c r="N105" s="242"/>
      <c r="O105" s="39"/>
      <c r="P105" s="38"/>
      <c r="Q105" s="38"/>
      <c r="R105" s="38"/>
      <c r="S105" s="38"/>
      <c r="T105" s="38"/>
      <c r="U105" s="38"/>
      <c r="V105" s="38"/>
      <c r="W105" s="38"/>
      <c r="X105" s="38"/>
      <c r="Y105" s="38"/>
      <c r="Z105" s="38"/>
    </row>
    <row r="106" spans="1:26" ht="22.5" customHeight="1" x14ac:dyDescent="0.3">
      <c r="A106" s="38"/>
      <c r="B106" s="285"/>
      <c r="C106" s="88"/>
      <c r="D106" s="288"/>
      <c r="E106" s="288"/>
      <c r="F106" s="317"/>
      <c r="G106" s="60">
        <v>8</v>
      </c>
      <c r="H106" s="60"/>
      <c r="I106" s="288"/>
      <c r="J106" s="317"/>
      <c r="K106" s="314"/>
      <c r="L106" s="282"/>
      <c r="M106" s="242"/>
      <c r="N106" s="242"/>
      <c r="O106" s="39"/>
      <c r="P106" s="38"/>
      <c r="Q106" s="38"/>
      <c r="R106" s="38"/>
      <c r="S106" s="38"/>
      <c r="T106" s="38"/>
      <c r="U106" s="38"/>
      <c r="V106" s="38"/>
      <c r="W106" s="38"/>
      <c r="X106" s="38"/>
      <c r="Y106" s="38"/>
      <c r="Z106" s="38"/>
    </row>
    <row r="107" spans="1:26" ht="58.5" customHeight="1" x14ac:dyDescent="0.3">
      <c r="A107" s="38"/>
      <c r="B107" s="283" t="str">
        <f>+LEFT(C107,4)</f>
        <v>12.4</v>
      </c>
      <c r="C107" s="56" t="s">
        <v>475</v>
      </c>
      <c r="D107" s="286" t="s">
        <v>476</v>
      </c>
      <c r="E107" s="373" t="s">
        <v>477</v>
      </c>
      <c r="F107" s="315" t="s">
        <v>892</v>
      </c>
      <c r="G107" s="62">
        <v>1</v>
      </c>
      <c r="H107" s="57" t="s">
        <v>478</v>
      </c>
      <c r="I107" s="390" t="s">
        <v>479</v>
      </c>
      <c r="J107" s="318">
        <v>2</v>
      </c>
      <c r="K107" s="312"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294">
        <f>+IF(K107="",152,IF(K107="Deficiencia de control mayor (diseño y ejecución)",160,IF(K107="Deficiencia de control (diseño o ejecución)",180,IF(K107="Oportunidad de mejora",200,220))))</f>
        <v>220</v>
      </c>
      <c r="M107" s="358">
        <v>4.2365680000000001</v>
      </c>
      <c r="N107" s="400">
        <f>+L107+M107</f>
        <v>224.23656800000001</v>
      </c>
      <c r="O107" s="39"/>
      <c r="P107" s="38"/>
      <c r="Q107" s="38"/>
      <c r="R107" s="38"/>
      <c r="S107" s="38"/>
      <c r="T107" s="38"/>
      <c r="U107" s="38"/>
      <c r="V107" s="38"/>
      <c r="W107" s="38"/>
      <c r="X107" s="38"/>
      <c r="Y107" s="38"/>
      <c r="Z107" s="38"/>
    </row>
    <row r="108" spans="1:26" ht="22.5" customHeight="1" x14ac:dyDescent="0.3">
      <c r="A108" s="38"/>
      <c r="B108" s="284"/>
      <c r="C108" s="48"/>
      <c r="D108" s="287"/>
      <c r="E108" s="287"/>
      <c r="F108" s="316"/>
      <c r="G108" s="51">
        <v>2</v>
      </c>
      <c r="H108" s="51"/>
      <c r="I108" s="287"/>
      <c r="J108" s="316"/>
      <c r="K108" s="313"/>
      <c r="L108" s="281"/>
      <c r="M108" s="242"/>
      <c r="N108" s="242"/>
      <c r="O108" s="39"/>
      <c r="P108" s="38"/>
      <c r="Q108" s="38"/>
      <c r="R108" s="38"/>
      <c r="S108" s="38"/>
      <c r="T108" s="38"/>
      <c r="U108" s="38"/>
      <c r="V108" s="38"/>
      <c r="W108" s="38"/>
      <c r="X108" s="38"/>
      <c r="Y108" s="38"/>
      <c r="Z108" s="38"/>
    </row>
    <row r="109" spans="1:26" ht="22.5" customHeight="1" x14ac:dyDescent="0.3">
      <c r="A109" s="38"/>
      <c r="B109" s="284"/>
      <c r="C109" s="48"/>
      <c r="D109" s="287"/>
      <c r="E109" s="287"/>
      <c r="F109" s="316"/>
      <c r="G109" s="51">
        <v>3</v>
      </c>
      <c r="H109" s="51"/>
      <c r="I109" s="287"/>
      <c r="J109" s="316"/>
      <c r="K109" s="313"/>
      <c r="L109" s="281"/>
      <c r="M109" s="242"/>
      <c r="N109" s="242"/>
      <c r="O109" s="39"/>
      <c r="P109" s="38"/>
      <c r="Q109" s="38"/>
      <c r="R109" s="38"/>
      <c r="S109" s="38"/>
      <c r="T109" s="38"/>
      <c r="U109" s="38"/>
      <c r="V109" s="38"/>
      <c r="W109" s="38"/>
      <c r="X109" s="38"/>
      <c r="Y109" s="38"/>
      <c r="Z109" s="38"/>
    </row>
    <row r="110" spans="1:26" ht="22.5" customHeight="1" x14ac:dyDescent="0.3">
      <c r="A110" s="38"/>
      <c r="B110" s="284"/>
      <c r="C110" s="48"/>
      <c r="D110" s="287"/>
      <c r="E110" s="287"/>
      <c r="F110" s="316"/>
      <c r="G110" s="51">
        <v>4</v>
      </c>
      <c r="H110" s="51"/>
      <c r="I110" s="287"/>
      <c r="J110" s="316"/>
      <c r="K110" s="313"/>
      <c r="L110" s="281"/>
      <c r="M110" s="242"/>
      <c r="N110" s="242"/>
      <c r="O110" s="39"/>
      <c r="P110" s="38"/>
      <c r="Q110" s="38"/>
      <c r="R110" s="38"/>
      <c r="S110" s="38"/>
      <c r="T110" s="38"/>
      <c r="U110" s="38"/>
      <c r="V110" s="38"/>
      <c r="W110" s="38"/>
      <c r="X110" s="38"/>
      <c r="Y110" s="38"/>
      <c r="Z110" s="38"/>
    </row>
    <row r="111" spans="1:26" ht="22.5" customHeight="1" x14ac:dyDescent="0.3">
      <c r="A111" s="38"/>
      <c r="B111" s="284"/>
      <c r="C111" s="48"/>
      <c r="D111" s="287"/>
      <c r="E111" s="287"/>
      <c r="F111" s="316"/>
      <c r="G111" s="51">
        <v>5</v>
      </c>
      <c r="H111" s="51"/>
      <c r="I111" s="287"/>
      <c r="J111" s="316"/>
      <c r="K111" s="313"/>
      <c r="L111" s="281"/>
      <c r="M111" s="242"/>
      <c r="N111" s="242"/>
      <c r="O111" s="39"/>
      <c r="P111" s="38"/>
      <c r="Q111" s="38"/>
      <c r="R111" s="38"/>
      <c r="S111" s="38"/>
      <c r="T111" s="38"/>
      <c r="U111" s="38"/>
      <c r="V111" s="38"/>
      <c r="W111" s="38"/>
      <c r="X111" s="38"/>
      <c r="Y111" s="38"/>
      <c r="Z111" s="38"/>
    </row>
    <row r="112" spans="1:26" ht="22.5" customHeight="1" x14ac:dyDescent="0.3">
      <c r="A112" s="38"/>
      <c r="B112" s="284"/>
      <c r="C112" s="48"/>
      <c r="D112" s="287"/>
      <c r="E112" s="287"/>
      <c r="F112" s="316"/>
      <c r="G112" s="51">
        <v>6</v>
      </c>
      <c r="H112" s="51"/>
      <c r="I112" s="287"/>
      <c r="J112" s="316"/>
      <c r="K112" s="313"/>
      <c r="L112" s="281"/>
      <c r="M112" s="242"/>
      <c r="N112" s="242"/>
      <c r="O112" s="39"/>
      <c r="P112" s="38"/>
      <c r="Q112" s="38"/>
      <c r="R112" s="38"/>
      <c r="S112" s="38"/>
      <c r="T112" s="38"/>
      <c r="U112" s="38"/>
      <c r="V112" s="38"/>
      <c r="W112" s="38"/>
      <c r="X112" s="38"/>
      <c r="Y112" s="38"/>
      <c r="Z112" s="38"/>
    </row>
    <row r="113" spans="1:26" ht="22.5" customHeight="1" x14ac:dyDescent="0.3">
      <c r="A113" s="38"/>
      <c r="B113" s="284"/>
      <c r="C113" s="48"/>
      <c r="D113" s="287"/>
      <c r="E113" s="287"/>
      <c r="F113" s="316"/>
      <c r="G113" s="51">
        <v>7</v>
      </c>
      <c r="H113" s="51"/>
      <c r="I113" s="287"/>
      <c r="J113" s="316"/>
      <c r="K113" s="313"/>
      <c r="L113" s="281"/>
      <c r="M113" s="242"/>
      <c r="N113" s="242"/>
      <c r="O113" s="39"/>
      <c r="P113" s="38"/>
      <c r="Q113" s="38"/>
      <c r="R113" s="38"/>
      <c r="S113" s="38"/>
      <c r="T113" s="38"/>
      <c r="U113" s="38"/>
      <c r="V113" s="38"/>
      <c r="W113" s="38"/>
      <c r="X113" s="38"/>
      <c r="Y113" s="38"/>
      <c r="Z113" s="38"/>
    </row>
    <row r="114" spans="1:26" ht="22.5" customHeight="1" x14ac:dyDescent="0.3">
      <c r="A114" s="38"/>
      <c r="B114" s="285"/>
      <c r="C114" s="88"/>
      <c r="D114" s="288"/>
      <c r="E114" s="288"/>
      <c r="F114" s="317"/>
      <c r="G114" s="60">
        <v>8</v>
      </c>
      <c r="H114" s="60"/>
      <c r="I114" s="288"/>
      <c r="J114" s="317"/>
      <c r="K114" s="314"/>
      <c r="L114" s="282"/>
      <c r="M114" s="242"/>
      <c r="N114" s="242"/>
      <c r="O114" s="39"/>
      <c r="P114" s="38"/>
      <c r="Q114" s="38"/>
      <c r="R114" s="38"/>
      <c r="S114" s="38"/>
      <c r="T114" s="38"/>
      <c r="U114" s="38"/>
      <c r="V114" s="38"/>
      <c r="W114" s="38"/>
      <c r="X114" s="38"/>
      <c r="Y114" s="38"/>
      <c r="Z114" s="38"/>
    </row>
    <row r="115" spans="1:26" ht="62.25" customHeight="1" x14ac:dyDescent="0.3">
      <c r="A115" s="38"/>
      <c r="B115" s="283" t="str">
        <f>+LEFT(C115,4)</f>
        <v>12.5</v>
      </c>
      <c r="C115" s="83" t="s">
        <v>480</v>
      </c>
      <c r="D115" s="286" t="s">
        <v>481</v>
      </c>
      <c r="E115" s="373" t="s">
        <v>482</v>
      </c>
      <c r="F115" s="318">
        <v>2</v>
      </c>
      <c r="G115" s="62">
        <v>1</v>
      </c>
      <c r="H115" s="57" t="s">
        <v>483</v>
      </c>
      <c r="I115" s="401"/>
      <c r="J115" s="315">
        <v>3</v>
      </c>
      <c r="K115" s="312"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Oportunidad de mejora</v>
      </c>
      <c r="L115" s="294">
        <f>+IF(K115="",152,IF(K115="Deficiencia de control mayor (diseño y ejecución)",160,IF(K115="Deficiencia de control (diseño o ejecución)",180,IF(K115="Oportunidad de mejora",200,220))))</f>
        <v>200</v>
      </c>
      <c r="M115" s="358">
        <v>4.3569000000000004</v>
      </c>
      <c r="N115" s="358">
        <f>+L115+M115</f>
        <v>204.3569</v>
      </c>
      <c r="O115" s="39"/>
      <c r="P115" s="38"/>
      <c r="Q115" s="38"/>
      <c r="R115" s="38"/>
      <c r="S115" s="38"/>
      <c r="T115" s="38"/>
      <c r="U115" s="38"/>
      <c r="V115" s="38"/>
      <c r="W115" s="38"/>
      <c r="X115" s="38"/>
      <c r="Y115" s="38"/>
      <c r="Z115" s="38"/>
    </row>
    <row r="116" spans="1:26" ht="22.5" customHeight="1" x14ac:dyDescent="0.3">
      <c r="A116" s="38"/>
      <c r="B116" s="284"/>
      <c r="C116" s="81"/>
      <c r="D116" s="287"/>
      <c r="E116" s="287"/>
      <c r="F116" s="316"/>
      <c r="G116" s="51">
        <v>2</v>
      </c>
      <c r="H116" s="51"/>
      <c r="I116" s="287"/>
      <c r="J116" s="316"/>
      <c r="K116" s="313"/>
      <c r="L116" s="281"/>
      <c r="M116" s="242"/>
      <c r="N116" s="242"/>
      <c r="O116" s="39"/>
      <c r="P116" s="38"/>
      <c r="Q116" s="38"/>
      <c r="R116" s="38"/>
      <c r="S116" s="38"/>
      <c r="T116" s="38"/>
      <c r="U116" s="38"/>
      <c r="V116" s="38"/>
      <c r="W116" s="38"/>
      <c r="X116" s="38"/>
      <c r="Y116" s="38"/>
      <c r="Z116" s="38"/>
    </row>
    <row r="117" spans="1:26" ht="22.5" customHeight="1" x14ac:dyDescent="0.3">
      <c r="A117" s="38"/>
      <c r="B117" s="284"/>
      <c r="C117" s="81"/>
      <c r="D117" s="287"/>
      <c r="E117" s="287"/>
      <c r="F117" s="316"/>
      <c r="G117" s="51">
        <v>3</v>
      </c>
      <c r="H117" s="51"/>
      <c r="I117" s="287"/>
      <c r="J117" s="316"/>
      <c r="K117" s="313"/>
      <c r="L117" s="281"/>
      <c r="M117" s="242"/>
      <c r="N117" s="242"/>
      <c r="O117" s="39"/>
      <c r="P117" s="38"/>
      <c r="Q117" s="38"/>
      <c r="R117" s="38"/>
      <c r="S117" s="38"/>
      <c r="T117" s="38"/>
      <c r="U117" s="38"/>
      <c r="V117" s="38"/>
      <c r="W117" s="38"/>
      <c r="X117" s="38"/>
      <c r="Y117" s="38"/>
      <c r="Z117" s="38"/>
    </row>
    <row r="118" spans="1:26" ht="22.5" customHeight="1" x14ac:dyDescent="0.3">
      <c r="A118" s="38"/>
      <c r="B118" s="284"/>
      <c r="C118" s="81"/>
      <c r="D118" s="287"/>
      <c r="E118" s="287"/>
      <c r="F118" s="316"/>
      <c r="G118" s="51">
        <v>4</v>
      </c>
      <c r="H118" s="51"/>
      <c r="I118" s="287"/>
      <c r="J118" s="316"/>
      <c r="K118" s="313"/>
      <c r="L118" s="281"/>
      <c r="M118" s="242"/>
      <c r="N118" s="242"/>
      <c r="O118" s="39"/>
      <c r="P118" s="38"/>
      <c r="Q118" s="38"/>
      <c r="R118" s="38"/>
      <c r="S118" s="38"/>
      <c r="T118" s="38"/>
      <c r="U118" s="38"/>
      <c r="V118" s="38"/>
      <c r="W118" s="38"/>
      <c r="X118" s="38"/>
      <c r="Y118" s="38"/>
      <c r="Z118" s="38"/>
    </row>
    <row r="119" spans="1:26" ht="22.5" customHeight="1" x14ac:dyDescent="0.3">
      <c r="A119" s="38"/>
      <c r="B119" s="284"/>
      <c r="C119" s="81"/>
      <c r="D119" s="287"/>
      <c r="E119" s="287"/>
      <c r="F119" s="316"/>
      <c r="G119" s="51">
        <v>5</v>
      </c>
      <c r="H119" s="51"/>
      <c r="I119" s="287"/>
      <c r="J119" s="316"/>
      <c r="K119" s="313"/>
      <c r="L119" s="281"/>
      <c r="M119" s="242"/>
      <c r="N119" s="242"/>
      <c r="O119" s="39"/>
      <c r="P119" s="38"/>
      <c r="Q119" s="38"/>
      <c r="R119" s="38"/>
      <c r="S119" s="38"/>
      <c r="T119" s="38"/>
      <c r="U119" s="38"/>
      <c r="V119" s="38"/>
      <c r="W119" s="38"/>
      <c r="X119" s="38"/>
      <c r="Y119" s="38"/>
      <c r="Z119" s="38"/>
    </row>
    <row r="120" spans="1:26" ht="22.5" customHeight="1" x14ac:dyDescent="0.3">
      <c r="A120" s="38"/>
      <c r="B120" s="284"/>
      <c r="C120" s="81"/>
      <c r="D120" s="287"/>
      <c r="E120" s="287"/>
      <c r="F120" s="316"/>
      <c r="G120" s="51">
        <v>6</v>
      </c>
      <c r="H120" s="51"/>
      <c r="I120" s="287"/>
      <c r="J120" s="316"/>
      <c r="K120" s="313"/>
      <c r="L120" s="281"/>
      <c r="M120" s="242"/>
      <c r="N120" s="242"/>
      <c r="O120" s="39"/>
      <c r="P120" s="38"/>
      <c r="Q120" s="38"/>
      <c r="R120" s="38"/>
      <c r="S120" s="38"/>
      <c r="T120" s="38"/>
      <c r="U120" s="38"/>
      <c r="V120" s="38"/>
      <c r="W120" s="38"/>
      <c r="X120" s="38"/>
      <c r="Y120" s="38"/>
      <c r="Z120" s="38"/>
    </row>
    <row r="121" spans="1:26" ht="22.5" customHeight="1" x14ac:dyDescent="0.3">
      <c r="A121" s="38"/>
      <c r="B121" s="284"/>
      <c r="C121" s="81"/>
      <c r="D121" s="287"/>
      <c r="E121" s="287"/>
      <c r="F121" s="316"/>
      <c r="G121" s="51">
        <v>7</v>
      </c>
      <c r="H121" s="51"/>
      <c r="I121" s="287"/>
      <c r="J121" s="316"/>
      <c r="K121" s="313"/>
      <c r="L121" s="281"/>
      <c r="M121" s="242"/>
      <c r="N121" s="242"/>
      <c r="O121" s="39"/>
      <c r="P121" s="38"/>
      <c r="Q121" s="38"/>
      <c r="R121" s="38"/>
      <c r="S121" s="38"/>
      <c r="T121" s="38"/>
      <c r="U121" s="38"/>
      <c r="V121" s="38"/>
      <c r="W121" s="38"/>
      <c r="X121" s="38"/>
      <c r="Y121" s="38"/>
      <c r="Z121" s="38"/>
    </row>
    <row r="122" spans="1:26" ht="22.5" customHeight="1" x14ac:dyDescent="0.3">
      <c r="A122" s="38"/>
      <c r="B122" s="285"/>
      <c r="C122" s="82"/>
      <c r="D122" s="288"/>
      <c r="E122" s="288"/>
      <c r="F122" s="317"/>
      <c r="G122" s="60">
        <v>8</v>
      </c>
      <c r="H122" s="60"/>
      <c r="I122" s="288"/>
      <c r="J122" s="317"/>
      <c r="K122" s="314"/>
      <c r="L122" s="282"/>
      <c r="M122" s="242"/>
      <c r="N122" s="242"/>
      <c r="O122" s="39"/>
      <c r="P122" s="38"/>
      <c r="Q122" s="38"/>
      <c r="R122" s="38"/>
      <c r="S122" s="38"/>
      <c r="T122" s="38"/>
      <c r="U122" s="38"/>
      <c r="V122" s="38"/>
      <c r="W122" s="38"/>
      <c r="X122" s="38"/>
      <c r="Y122" s="38"/>
      <c r="Z122" s="38"/>
    </row>
    <row r="123" spans="1:26" ht="22.5" customHeight="1" x14ac:dyDescent="0.3">
      <c r="A123" s="38"/>
      <c r="B123" s="38"/>
      <c r="C123" s="38"/>
      <c r="D123" s="38"/>
      <c r="E123" s="38"/>
      <c r="F123" s="38"/>
      <c r="G123" s="38"/>
      <c r="H123" s="38"/>
      <c r="I123" s="38"/>
      <c r="J123" s="38"/>
      <c r="K123" s="38"/>
      <c r="L123" s="69"/>
      <c r="M123" s="69"/>
      <c r="N123" s="69"/>
      <c r="O123" s="39"/>
      <c r="P123" s="38"/>
      <c r="Q123" s="38"/>
      <c r="R123" s="38"/>
      <c r="S123" s="38"/>
      <c r="T123" s="38"/>
      <c r="U123" s="38"/>
      <c r="V123" s="38"/>
      <c r="W123" s="38"/>
      <c r="X123" s="38"/>
      <c r="Y123" s="38"/>
      <c r="Z123" s="38"/>
    </row>
    <row r="124" spans="1:26" ht="22.5" customHeight="1" x14ac:dyDescent="0.3">
      <c r="A124" s="38"/>
      <c r="B124" s="38"/>
      <c r="C124" s="38"/>
      <c r="D124" s="38"/>
      <c r="E124" s="38"/>
      <c r="F124" s="38"/>
      <c r="G124" s="38"/>
      <c r="H124" s="38"/>
      <c r="I124" s="38"/>
      <c r="J124" s="38"/>
      <c r="K124" s="38"/>
      <c r="L124" s="69"/>
      <c r="M124" s="69"/>
      <c r="N124" s="69"/>
      <c r="O124" s="39"/>
      <c r="P124" s="38"/>
      <c r="Q124" s="38"/>
      <c r="R124" s="38"/>
      <c r="S124" s="38"/>
      <c r="T124" s="38"/>
      <c r="U124" s="38"/>
      <c r="V124" s="38"/>
      <c r="W124" s="38"/>
      <c r="X124" s="38"/>
      <c r="Y124" s="38"/>
      <c r="Z124" s="38"/>
    </row>
    <row r="125" spans="1:26" ht="22.5" customHeight="1" x14ac:dyDescent="0.3">
      <c r="A125" s="38"/>
      <c r="B125" s="38"/>
      <c r="C125" s="38"/>
      <c r="D125" s="38"/>
      <c r="E125" s="38"/>
      <c r="F125" s="38"/>
      <c r="G125" s="38"/>
      <c r="H125" s="38"/>
      <c r="I125" s="38"/>
      <c r="J125" s="38"/>
      <c r="K125" s="38"/>
      <c r="L125" s="69"/>
      <c r="M125" s="69"/>
      <c r="N125" s="69"/>
      <c r="O125" s="39"/>
      <c r="P125" s="38"/>
      <c r="Q125" s="38"/>
      <c r="R125" s="38"/>
      <c r="S125" s="38"/>
      <c r="T125" s="38"/>
      <c r="U125" s="38"/>
      <c r="V125" s="38"/>
      <c r="W125" s="38"/>
      <c r="X125" s="38"/>
      <c r="Y125" s="38"/>
      <c r="Z125" s="38"/>
    </row>
    <row r="126" spans="1:26" ht="22.5" customHeight="1" x14ac:dyDescent="0.3">
      <c r="A126" s="38"/>
      <c r="B126" s="38"/>
      <c r="C126" s="38"/>
      <c r="D126" s="38"/>
      <c r="E126" s="38"/>
      <c r="F126" s="38"/>
      <c r="G126" s="38"/>
      <c r="H126" s="38"/>
      <c r="I126" s="38"/>
      <c r="J126" s="38"/>
      <c r="K126" s="38"/>
      <c r="L126" s="69"/>
      <c r="M126" s="69"/>
      <c r="N126" s="69"/>
      <c r="O126" s="39"/>
      <c r="P126" s="38"/>
      <c r="Q126" s="38"/>
      <c r="R126" s="38"/>
      <c r="S126" s="38"/>
      <c r="T126" s="38"/>
      <c r="U126" s="38"/>
      <c r="V126" s="38"/>
      <c r="W126" s="38"/>
      <c r="X126" s="38"/>
      <c r="Y126" s="38"/>
      <c r="Z126" s="38"/>
    </row>
    <row r="127" spans="1:26" ht="22.5" customHeight="1" x14ac:dyDescent="0.3">
      <c r="A127" s="38"/>
      <c r="B127" s="38"/>
      <c r="C127" s="38"/>
      <c r="D127" s="38"/>
      <c r="E127" s="38"/>
      <c r="F127" s="38"/>
      <c r="G127" s="38"/>
      <c r="H127" s="38"/>
      <c r="I127" s="38"/>
      <c r="J127" s="38"/>
      <c r="K127" s="38"/>
      <c r="L127" s="69"/>
      <c r="M127" s="69"/>
      <c r="N127" s="69"/>
      <c r="O127" s="39"/>
      <c r="P127" s="38"/>
      <c r="Q127" s="38"/>
      <c r="R127" s="38"/>
      <c r="S127" s="38"/>
      <c r="T127" s="38"/>
      <c r="U127" s="38"/>
      <c r="V127" s="38"/>
      <c r="W127" s="38"/>
      <c r="X127" s="38"/>
      <c r="Y127" s="38"/>
      <c r="Z127" s="38"/>
    </row>
    <row r="128" spans="1:26" ht="22.5" customHeight="1" x14ac:dyDescent="0.3">
      <c r="A128" s="38"/>
      <c r="B128" s="38"/>
      <c r="C128" s="38"/>
      <c r="D128" s="38"/>
      <c r="E128" s="38"/>
      <c r="F128" s="38"/>
      <c r="G128" s="38"/>
      <c r="H128" s="38"/>
      <c r="I128" s="38"/>
      <c r="J128" s="38"/>
      <c r="K128" s="38"/>
      <c r="L128" s="69"/>
      <c r="M128" s="69"/>
      <c r="N128" s="69"/>
      <c r="O128" s="39"/>
      <c r="P128" s="38"/>
      <c r="Q128" s="38"/>
      <c r="R128" s="38"/>
      <c r="S128" s="38"/>
      <c r="T128" s="38"/>
      <c r="U128" s="38"/>
      <c r="V128" s="38"/>
      <c r="W128" s="38"/>
      <c r="X128" s="38"/>
      <c r="Y128" s="38"/>
      <c r="Z128" s="38"/>
    </row>
    <row r="129" spans="1:26" ht="22.5" customHeight="1" x14ac:dyDescent="0.3">
      <c r="A129" s="38"/>
      <c r="B129" s="38"/>
      <c r="C129" s="38"/>
      <c r="D129" s="38"/>
      <c r="E129" s="38"/>
      <c r="F129" s="38"/>
      <c r="G129" s="38"/>
      <c r="H129" s="38"/>
      <c r="I129" s="38"/>
      <c r="J129" s="38"/>
      <c r="K129" s="38"/>
      <c r="L129" s="69"/>
      <c r="M129" s="69"/>
      <c r="N129" s="69"/>
      <c r="O129" s="39"/>
      <c r="P129" s="38"/>
      <c r="Q129" s="38"/>
      <c r="R129" s="38"/>
      <c r="S129" s="38"/>
      <c r="T129" s="38"/>
      <c r="U129" s="38"/>
      <c r="V129" s="38"/>
      <c r="W129" s="38"/>
      <c r="X129" s="38"/>
      <c r="Y129" s="38"/>
      <c r="Z129" s="38"/>
    </row>
    <row r="130" spans="1:26" ht="22.5" customHeight="1" x14ac:dyDescent="0.3">
      <c r="A130" s="38"/>
      <c r="B130" s="38"/>
      <c r="C130" s="38"/>
      <c r="D130" s="38"/>
      <c r="E130" s="38"/>
      <c r="F130" s="38"/>
      <c r="G130" s="38"/>
      <c r="H130" s="38"/>
      <c r="I130" s="38"/>
      <c r="J130" s="38"/>
      <c r="K130" s="38"/>
      <c r="L130" s="69"/>
      <c r="M130" s="69"/>
      <c r="N130" s="69"/>
      <c r="O130" s="39"/>
      <c r="P130" s="38"/>
      <c r="Q130" s="38"/>
      <c r="R130" s="38"/>
      <c r="S130" s="38"/>
      <c r="T130" s="38"/>
      <c r="U130" s="38"/>
      <c r="V130" s="38"/>
      <c r="W130" s="38"/>
      <c r="X130" s="38"/>
      <c r="Y130" s="38"/>
      <c r="Z130" s="38"/>
    </row>
    <row r="131" spans="1:26" ht="22.5" customHeight="1" x14ac:dyDescent="0.3">
      <c r="A131" s="38"/>
      <c r="B131" s="38"/>
      <c r="C131" s="38"/>
      <c r="D131" s="38"/>
      <c r="E131" s="38"/>
      <c r="F131" s="38"/>
      <c r="G131" s="38"/>
      <c r="H131" s="38"/>
      <c r="I131" s="38"/>
      <c r="J131" s="38"/>
      <c r="K131" s="38"/>
      <c r="L131" s="69"/>
      <c r="M131" s="69"/>
      <c r="N131" s="69"/>
      <c r="O131" s="39"/>
      <c r="P131" s="38"/>
      <c r="Q131" s="38"/>
      <c r="R131" s="38"/>
      <c r="S131" s="38"/>
      <c r="T131" s="38"/>
      <c r="U131" s="38"/>
      <c r="V131" s="38"/>
      <c r="W131" s="38"/>
      <c r="X131" s="38"/>
      <c r="Y131" s="38"/>
      <c r="Z131" s="38"/>
    </row>
    <row r="132" spans="1:26" ht="22.5" customHeight="1" x14ac:dyDescent="0.3">
      <c r="A132" s="38"/>
      <c r="B132" s="38"/>
      <c r="C132" s="38"/>
      <c r="D132" s="38"/>
      <c r="E132" s="38"/>
      <c r="F132" s="38"/>
      <c r="G132" s="38"/>
      <c r="H132" s="38"/>
      <c r="I132" s="38"/>
      <c r="J132" s="38"/>
      <c r="K132" s="38"/>
      <c r="L132" s="69"/>
      <c r="M132" s="69"/>
      <c r="N132" s="69"/>
      <c r="O132" s="39"/>
      <c r="P132" s="38"/>
      <c r="Q132" s="38"/>
      <c r="R132" s="38"/>
      <c r="S132" s="38"/>
      <c r="T132" s="38"/>
      <c r="U132" s="38"/>
      <c r="V132" s="38"/>
      <c r="W132" s="38"/>
      <c r="X132" s="38"/>
      <c r="Y132" s="38"/>
      <c r="Z132" s="38"/>
    </row>
    <row r="133" spans="1:26" ht="22.5" customHeight="1" x14ac:dyDescent="0.3">
      <c r="A133" s="38"/>
      <c r="B133" s="38"/>
      <c r="C133" s="38"/>
      <c r="D133" s="38"/>
      <c r="E133" s="38"/>
      <c r="F133" s="38"/>
      <c r="G133" s="38"/>
      <c r="H133" s="38"/>
      <c r="I133" s="38"/>
      <c r="J133" s="38"/>
      <c r="K133" s="38"/>
      <c r="L133" s="69"/>
      <c r="M133" s="69"/>
      <c r="N133" s="69"/>
      <c r="O133" s="39"/>
      <c r="P133" s="38"/>
      <c r="Q133" s="38"/>
      <c r="R133" s="38"/>
      <c r="S133" s="38"/>
      <c r="T133" s="38"/>
      <c r="U133" s="38"/>
      <c r="V133" s="38"/>
      <c r="W133" s="38"/>
      <c r="X133" s="38"/>
      <c r="Y133" s="38"/>
      <c r="Z133" s="38"/>
    </row>
    <row r="134" spans="1:26" ht="22.5" customHeight="1" x14ac:dyDescent="0.3">
      <c r="A134" s="38"/>
      <c r="B134" s="38"/>
      <c r="C134" s="38"/>
      <c r="D134" s="38"/>
      <c r="E134" s="38"/>
      <c r="F134" s="38"/>
      <c r="G134" s="38"/>
      <c r="H134" s="38"/>
      <c r="I134" s="38"/>
      <c r="J134" s="38"/>
      <c r="K134" s="38"/>
      <c r="L134" s="69"/>
      <c r="M134" s="69"/>
      <c r="N134" s="69"/>
      <c r="O134" s="39"/>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69"/>
      <c r="M135" s="69"/>
      <c r="N135" s="69"/>
      <c r="O135" s="39"/>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69"/>
      <c r="M136" s="69"/>
      <c r="N136" s="69"/>
      <c r="O136" s="39"/>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69"/>
      <c r="M137" s="69"/>
      <c r="N137" s="69"/>
      <c r="O137" s="39"/>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69"/>
      <c r="M138" s="69"/>
      <c r="N138" s="69"/>
      <c r="O138" s="39"/>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69"/>
      <c r="M139" s="69"/>
      <c r="N139" s="69"/>
      <c r="O139" s="39"/>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69"/>
      <c r="M140" s="69"/>
      <c r="N140" s="69"/>
      <c r="O140" s="39"/>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69"/>
      <c r="M141" s="69"/>
      <c r="N141" s="69"/>
      <c r="O141" s="39"/>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69"/>
      <c r="M142" s="69"/>
      <c r="N142" s="69"/>
      <c r="O142" s="39"/>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69"/>
      <c r="M143" s="69"/>
      <c r="N143" s="69"/>
      <c r="O143" s="39"/>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69"/>
      <c r="M144" s="69"/>
      <c r="N144" s="69"/>
      <c r="O144" s="39"/>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69"/>
      <c r="M145" s="69"/>
      <c r="N145" s="69"/>
      <c r="O145" s="39"/>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69"/>
      <c r="M146" s="69"/>
      <c r="N146" s="69"/>
      <c r="O146" s="39"/>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69"/>
      <c r="M147" s="69"/>
      <c r="N147" s="69"/>
      <c r="O147" s="39"/>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69"/>
      <c r="M148" s="69"/>
      <c r="N148" s="69"/>
      <c r="O148" s="39"/>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69"/>
      <c r="M149" s="69"/>
      <c r="N149" s="69"/>
      <c r="O149" s="39"/>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69"/>
      <c r="M150" s="69"/>
      <c r="N150" s="69"/>
      <c r="O150" s="39"/>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69"/>
      <c r="M151" s="69"/>
      <c r="N151" s="69"/>
      <c r="O151" s="39"/>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69"/>
      <c r="M152" s="69"/>
      <c r="N152" s="69"/>
      <c r="O152" s="39"/>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69"/>
      <c r="M153" s="69"/>
      <c r="N153" s="69"/>
      <c r="O153" s="39"/>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69"/>
      <c r="M154" s="69"/>
      <c r="N154" s="69"/>
      <c r="O154" s="39"/>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69"/>
      <c r="M155" s="69"/>
      <c r="N155" s="69"/>
      <c r="O155" s="39"/>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69"/>
      <c r="M156" s="69"/>
      <c r="N156" s="69"/>
      <c r="O156" s="39"/>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69"/>
      <c r="M157" s="69"/>
      <c r="N157" s="69"/>
      <c r="O157" s="39"/>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69"/>
      <c r="M158" s="69"/>
      <c r="N158" s="69"/>
      <c r="O158" s="39"/>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69"/>
      <c r="M159" s="69"/>
      <c r="N159" s="69"/>
      <c r="O159" s="39"/>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69"/>
      <c r="M160" s="69"/>
      <c r="N160" s="69"/>
      <c r="O160" s="39"/>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69"/>
      <c r="M161" s="69"/>
      <c r="N161" s="69"/>
      <c r="O161" s="39"/>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69"/>
      <c r="M162" s="69"/>
      <c r="N162" s="69"/>
      <c r="O162" s="39"/>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69"/>
      <c r="M163" s="69"/>
      <c r="N163" s="69"/>
      <c r="O163" s="39"/>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69"/>
      <c r="M164" s="69"/>
      <c r="N164" s="69"/>
      <c r="O164" s="39"/>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69"/>
      <c r="M165" s="69"/>
      <c r="N165" s="69"/>
      <c r="O165" s="39"/>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69"/>
      <c r="M166" s="69"/>
      <c r="N166" s="69"/>
      <c r="O166" s="39"/>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69"/>
      <c r="M167" s="69"/>
      <c r="N167" s="69"/>
      <c r="O167" s="39"/>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69"/>
      <c r="M168" s="69"/>
      <c r="N168" s="69"/>
      <c r="O168" s="39"/>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69"/>
      <c r="M169" s="69"/>
      <c r="N169" s="69"/>
      <c r="O169" s="39"/>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69"/>
      <c r="M170" s="69"/>
      <c r="N170" s="69"/>
      <c r="O170" s="39"/>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69"/>
      <c r="M171" s="69"/>
      <c r="N171" s="69"/>
      <c r="O171" s="39"/>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69"/>
      <c r="M172" s="69"/>
      <c r="N172" s="69"/>
      <c r="O172" s="39"/>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69"/>
      <c r="M173" s="69"/>
      <c r="N173" s="69"/>
      <c r="O173" s="39"/>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69"/>
      <c r="M174" s="69"/>
      <c r="N174" s="69"/>
      <c r="O174" s="39"/>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69"/>
      <c r="M175" s="69"/>
      <c r="N175" s="69"/>
      <c r="O175" s="39"/>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69"/>
      <c r="M176" s="69"/>
      <c r="N176" s="69"/>
      <c r="O176" s="39"/>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69"/>
      <c r="M177" s="69"/>
      <c r="N177" s="69"/>
      <c r="O177" s="39"/>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69"/>
      <c r="M178" s="69"/>
      <c r="N178" s="69"/>
      <c r="O178" s="39"/>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69"/>
      <c r="M179" s="69"/>
      <c r="N179" s="69"/>
      <c r="O179" s="39"/>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69"/>
      <c r="M180" s="69"/>
      <c r="N180" s="69"/>
      <c r="O180" s="39"/>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69"/>
      <c r="M181" s="69"/>
      <c r="N181" s="69"/>
      <c r="O181" s="39"/>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69"/>
      <c r="M182" s="69"/>
      <c r="N182" s="69"/>
      <c r="O182" s="39"/>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69"/>
      <c r="M183" s="69"/>
      <c r="N183" s="69"/>
      <c r="O183" s="39"/>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69"/>
      <c r="M184" s="69"/>
      <c r="N184" s="69"/>
      <c r="O184" s="39"/>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69"/>
      <c r="M185" s="69"/>
      <c r="N185" s="69"/>
      <c r="O185" s="39"/>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69"/>
      <c r="M186" s="69"/>
      <c r="N186" s="69"/>
      <c r="O186" s="39"/>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69"/>
      <c r="M187" s="69"/>
      <c r="N187" s="69"/>
      <c r="O187" s="39"/>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69"/>
      <c r="M188" s="69"/>
      <c r="N188" s="69"/>
      <c r="O188" s="39"/>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69"/>
      <c r="M189" s="69"/>
      <c r="N189" s="69"/>
      <c r="O189" s="39"/>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69"/>
      <c r="M190" s="69"/>
      <c r="N190" s="69"/>
      <c r="O190" s="39"/>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69"/>
      <c r="M191" s="69"/>
      <c r="N191" s="69"/>
      <c r="O191" s="39"/>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69"/>
      <c r="M192" s="69"/>
      <c r="N192" s="69"/>
      <c r="O192" s="39"/>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69"/>
      <c r="M193" s="69"/>
      <c r="N193" s="69"/>
      <c r="O193" s="39"/>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69"/>
      <c r="M194" s="69"/>
      <c r="N194" s="69"/>
      <c r="O194" s="39"/>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69"/>
      <c r="M195" s="69"/>
      <c r="N195" s="69"/>
      <c r="O195" s="39"/>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69"/>
      <c r="M196" s="69"/>
      <c r="N196" s="69"/>
      <c r="O196" s="39"/>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69"/>
      <c r="M197" s="69"/>
      <c r="N197" s="69"/>
      <c r="O197" s="39"/>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69"/>
      <c r="M198" s="69"/>
      <c r="N198" s="69"/>
      <c r="O198" s="39"/>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69"/>
      <c r="M199" s="69"/>
      <c r="N199" s="69"/>
      <c r="O199" s="39"/>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69"/>
      <c r="M200" s="69"/>
      <c r="N200" s="69"/>
      <c r="O200" s="39"/>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69"/>
      <c r="M201" s="69"/>
      <c r="N201" s="69"/>
      <c r="O201" s="39"/>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69"/>
      <c r="M202" s="69"/>
      <c r="N202" s="69"/>
      <c r="O202" s="39"/>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69"/>
      <c r="M203" s="69"/>
      <c r="N203" s="69"/>
      <c r="O203" s="39"/>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69"/>
      <c r="M204" s="69"/>
      <c r="N204" s="69"/>
      <c r="O204" s="39"/>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69"/>
      <c r="M205" s="69"/>
      <c r="N205" s="69"/>
      <c r="O205" s="39"/>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69"/>
      <c r="M206" s="69"/>
      <c r="N206" s="69"/>
      <c r="O206" s="39"/>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69"/>
      <c r="M207" s="69"/>
      <c r="N207" s="69"/>
      <c r="O207" s="39"/>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69"/>
      <c r="M208" s="69"/>
      <c r="N208" s="69"/>
      <c r="O208" s="39"/>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69"/>
      <c r="M209" s="69"/>
      <c r="N209" s="69"/>
      <c r="O209" s="39"/>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69"/>
      <c r="M210" s="69"/>
      <c r="N210" s="69"/>
      <c r="O210" s="39"/>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69"/>
      <c r="M211" s="69"/>
      <c r="N211" s="69"/>
      <c r="O211" s="39"/>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69"/>
      <c r="M212" s="69"/>
      <c r="N212" s="69"/>
      <c r="O212" s="39"/>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69"/>
      <c r="M213" s="69"/>
      <c r="N213" s="69"/>
      <c r="O213" s="39"/>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69"/>
      <c r="M214" s="69"/>
      <c r="N214" s="69"/>
      <c r="O214" s="39"/>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69"/>
      <c r="M215" s="69"/>
      <c r="N215" s="69"/>
      <c r="O215" s="39"/>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69"/>
      <c r="M216" s="69"/>
      <c r="N216" s="69"/>
      <c r="O216" s="39"/>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69"/>
      <c r="M217" s="69"/>
      <c r="N217" s="69"/>
      <c r="O217" s="39"/>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69"/>
      <c r="M218" s="69"/>
      <c r="N218" s="69"/>
      <c r="O218" s="39"/>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69"/>
      <c r="M219" s="69"/>
      <c r="N219" s="69"/>
      <c r="O219" s="39"/>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69"/>
      <c r="M220" s="69"/>
      <c r="N220" s="69"/>
      <c r="O220" s="39"/>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69"/>
      <c r="M221" s="69"/>
      <c r="N221" s="69"/>
      <c r="O221" s="39"/>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69"/>
      <c r="M222" s="69"/>
      <c r="N222" s="69"/>
      <c r="O222" s="39"/>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69"/>
      <c r="M223" s="69"/>
      <c r="N223" s="69"/>
      <c r="O223" s="39"/>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69"/>
      <c r="M224" s="69"/>
      <c r="N224" s="69"/>
      <c r="O224" s="39"/>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69"/>
      <c r="M225" s="69"/>
      <c r="N225" s="69"/>
      <c r="O225" s="39"/>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69"/>
      <c r="M226" s="69"/>
      <c r="N226" s="69"/>
      <c r="O226" s="39"/>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69"/>
      <c r="M227" s="69"/>
      <c r="N227" s="69"/>
      <c r="O227" s="39"/>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69"/>
      <c r="M228" s="69"/>
      <c r="N228" s="69"/>
      <c r="O228" s="39"/>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69"/>
      <c r="M229" s="69"/>
      <c r="N229" s="69"/>
      <c r="O229" s="39"/>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69"/>
      <c r="M230" s="69"/>
      <c r="N230" s="69"/>
      <c r="O230" s="39"/>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69"/>
      <c r="M231" s="69"/>
      <c r="N231" s="69"/>
      <c r="O231" s="39"/>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69"/>
      <c r="M232" s="69"/>
      <c r="N232" s="69"/>
      <c r="O232" s="39"/>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69"/>
      <c r="M233" s="69"/>
      <c r="N233" s="69"/>
      <c r="O233" s="39"/>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69"/>
      <c r="M234" s="69"/>
      <c r="N234" s="69"/>
      <c r="O234" s="39"/>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69"/>
      <c r="M235" s="69"/>
      <c r="N235" s="69"/>
      <c r="O235" s="39"/>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69"/>
      <c r="M236" s="69"/>
      <c r="N236" s="69"/>
      <c r="O236" s="39"/>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69"/>
      <c r="M237" s="69"/>
      <c r="N237" s="69"/>
      <c r="O237" s="39"/>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69"/>
      <c r="M238" s="69"/>
      <c r="N238" s="69"/>
      <c r="O238" s="39"/>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69"/>
      <c r="M239" s="69"/>
      <c r="N239" s="69"/>
      <c r="O239" s="39"/>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69"/>
      <c r="M240" s="69"/>
      <c r="N240" s="69"/>
      <c r="O240" s="39"/>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69"/>
      <c r="M241" s="69"/>
      <c r="N241" s="69"/>
      <c r="O241" s="39"/>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69"/>
      <c r="M242" s="69"/>
      <c r="N242" s="69"/>
      <c r="O242" s="39"/>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69"/>
      <c r="M243" s="69"/>
      <c r="N243" s="69"/>
      <c r="O243" s="39"/>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69"/>
      <c r="M244" s="69"/>
      <c r="N244" s="69"/>
      <c r="O244" s="39"/>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69"/>
      <c r="M245" s="69"/>
      <c r="N245" s="69"/>
      <c r="O245" s="39"/>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69"/>
      <c r="M246" s="69"/>
      <c r="N246" s="69"/>
      <c r="O246" s="39"/>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69"/>
      <c r="M247" s="69"/>
      <c r="N247" s="69"/>
      <c r="O247" s="39"/>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69"/>
      <c r="M248" s="69"/>
      <c r="N248" s="69"/>
      <c r="O248" s="39"/>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69"/>
      <c r="M249" s="69"/>
      <c r="N249" s="69"/>
      <c r="O249" s="39"/>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69"/>
      <c r="M250" s="69"/>
      <c r="N250" s="69"/>
      <c r="O250" s="39"/>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69"/>
      <c r="M251" s="69"/>
      <c r="N251" s="69"/>
      <c r="O251" s="39"/>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69"/>
      <c r="M252" s="69"/>
      <c r="N252" s="69"/>
      <c r="O252" s="39"/>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69"/>
      <c r="M253" s="69"/>
      <c r="N253" s="69"/>
      <c r="O253" s="39"/>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69"/>
      <c r="M254" s="69"/>
      <c r="N254" s="69"/>
      <c r="O254" s="39"/>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69"/>
      <c r="M255" s="69"/>
      <c r="N255" s="69"/>
      <c r="O255" s="39"/>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69"/>
      <c r="M256" s="69"/>
      <c r="N256" s="69"/>
      <c r="O256" s="39"/>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69"/>
      <c r="M257" s="69"/>
      <c r="N257" s="69"/>
      <c r="O257" s="39"/>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69"/>
      <c r="M258" s="69"/>
      <c r="N258" s="69"/>
      <c r="O258" s="39"/>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69"/>
      <c r="M259" s="69"/>
      <c r="N259" s="69"/>
      <c r="O259" s="39"/>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69"/>
      <c r="M260" s="69"/>
      <c r="N260" s="69"/>
      <c r="O260" s="39"/>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69"/>
      <c r="M261" s="69"/>
      <c r="N261" s="69"/>
      <c r="O261" s="39"/>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69"/>
      <c r="M262" s="69"/>
      <c r="N262" s="69"/>
      <c r="O262" s="39"/>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69"/>
      <c r="M263" s="69"/>
      <c r="N263" s="69"/>
      <c r="O263" s="39"/>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69"/>
      <c r="M264" s="69"/>
      <c r="N264" s="69"/>
      <c r="O264" s="39"/>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69"/>
      <c r="M265" s="69"/>
      <c r="N265" s="69"/>
      <c r="O265" s="39"/>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69"/>
      <c r="M266" s="69"/>
      <c r="N266" s="69"/>
      <c r="O266" s="39"/>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69"/>
      <c r="M267" s="69"/>
      <c r="N267" s="69"/>
      <c r="O267" s="39"/>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69"/>
      <c r="M268" s="69"/>
      <c r="N268" s="69"/>
      <c r="O268" s="39"/>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69"/>
      <c r="M269" s="69"/>
      <c r="N269" s="69"/>
      <c r="O269" s="39"/>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69"/>
      <c r="M270" s="69"/>
      <c r="N270" s="69"/>
      <c r="O270" s="39"/>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69"/>
      <c r="M271" s="69"/>
      <c r="N271" s="69"/>
      <c r="O271" s="39"/>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69"/>
      <c r="M272" s="69"/>
      <c r="N272" s="69"/>
      <c r="O272" s="39"/>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69"/>
      <c r="M273" s="69"/>
      <c r="N273" s="69"/>
      <c r="O273" s="39"/>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69"/>
      <c r="M274" s="69"/>
      <c r="N274" s="69"/>
      <c r="O274" s="39"/>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69"/>
      <c r="M275" s="69"/>
      <c r="N275" s="69"/>
      <c r="O275" s="39"/>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69"/>
      <c r="M276" s="69"/>
      <c r="N276" s="69"/>
      <c r="O276" s="39"/>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69"/>
      <c r="M277" s="69"/>
      <c r="N277" s="69"/>
      <c r="O277" s="39"/>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69"/>
      <c r="M278" s="69"/>
      <c r="N278" s="69"/>
      <c r="O278" s="39"/>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69"/>
      <c r="M279" s="69"/>
      <c r="N279" s="69"/>
      <c r="O279" s="39"/>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69"/>
      <c r="M280" s="69"/>
      <c r="N280" s="69"/>
      <c r="O280" s="39"/>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69"/>
      <c r="M281" s="69"/>
      <c r="N281" s="69"/>
      <c r="O281" s="39"/>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69"/>
      <c r="M282" s="69"/>
      <c r="N282" s="69"/>
      <c r="O282" s="39"/>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69"/>
      <c r="M283" s="69"/>
      <c r="N283" s="69"/>
      <c r="O283" s="39"/>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69"/>
      <c r="M284" s="69"/>
      <c r="N284" s="69"/>
      <c r="O284" s="39"/>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69"/>
      <c r="M285" s="69"/>
      <c r="N285" s="69"/>
      <c r="O285" s="39"/>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69"/>
      <c r="M286" s="69"/>
      <c r="N286" s="69"/>
      <c r="O286" s="39"/>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69"/>
      <c r="M287" s="69"/>
      <c r="N287" s="69"/>
      <c r="O287" s="39"/>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69"/>
      <c r="M288" s="69"/>
      <c r="N288" s="69"/>
      <c r="O288" s="39"/>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69"/>
      <c r="M289" s="69"/>
      <c r="N289" s="69"/>
      <c r="O289" s="39"/>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69"/>
      <c r="M290" s="69"/>
      <c r="N290" s="69"/>
      <c r="O290" s="39"/>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69"/>
      <c r="M291" s="69"/>
      <c r="N291" s="69"/>
      <c r="O291" s="39"/>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69"/>
      <c r="M292" s="69"/>
      <c r="N292" s="69"/>
      <c r="O292" s="39"/>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69"/>
      <c r="M293" s="69"/>
      <c r="N293" s="69"/>
      <c r="O293" s="39"/>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69"/>
      <c r="M294" s="69"/>
      <c r="N294" s="69"/>
      <c r="O294" s="39"/>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69"/>
      <c r="M295" s="69"/>
      <c r="N295" s="69"/>
      <c r="O295" s="39"/>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69"/>
      <c r="M296" s="69"/>
      <c r="N296" s="69"/>
      <c r="O296" s="39"/>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69"/>
      <c r="M297" s="69"/>
      <c r="N297" s="69"/>
      <c r="O297" s="39"/>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69"/>
      <c r="M298" s="69"/>
      <c r="N298" s="69"/>
      <c r="O298" s="39"/>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69"/>
      <c r="M299" s="69"/>
      <c r="N299" s="69"/>
      <c r="O299" s="39"/>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69"/>
      <c r="M300" s="69"/>
      <c r="N300" s="69"/>
      <c r="O300" s="39"/>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69"/>
      <c r="M301" s="69"/>
      <c r="N301" s="69"/>
      <c r="O301" s="39"/>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69"/>
      <c r="M302" s="69"/>
      <c r="N302" s="69"/>
      <c r="O302" s="39"/>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69"/>
      <c r="M303" s="69"/>
      <c r="N303" s="69"/>
      <c r="O303" s="39"/>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69"/>
      <c r="M304" s="69"/>
      <c r="N304" s="69"/>
      <c r="O304" s="39"/>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69"/>
      <c r="M305" s="69"/>
      <c r="N305" s="69"/>
      <c r="O305" s="39"/>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69"/>
      <c r="M306" s="69"/>
      <c r="N306" s="69"/>
      <c r="O306" s="39"/>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69"/>
      <c r="M307" s="69"/>
      <c r="N307" s="69"/>
      <c r="O307" s="39"/>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69"/>
      <c r="M308" s="69"/>
      <c r="N308" s="69"/>
      <c r="O308" s="39"/>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69"/>
      <c r="M309" s="69"/>
      <c r="N309" s="69"/>
      <c r="O309" s="39"/>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69"/>
      <c r="M310" s="69"/>
      <c r="N310" s="69"/>
      <c r="O310" s="39"/>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69"/>
      <c r="M311" s="69"/>
      <c r="N311" s="69"/>
      <c r="O311" s="39"/>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69"/>
      <c r="M312" s="69"/>
      <c r="N312" s="69"/>
      <c r="O312" s="39"/>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69"/>
      <c r="M313" s="69"/>
      <c r="N313" s="69"/>
      <c r="O313" s="39"/>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69"/>
      <c r="M314" s="69"/>
      <c r="N314" s="69"/>
      <c r="O314" s="39"/>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69"/>
      <c r="M315" s="69"/>
      <c r="N315" s="69"/>
      <c r="O315" s="39"/>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69"/>
      <c r="M316" s="69"/>
      <c r="N316" s="69"/>
      <c r="O316" s="39"/>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69"/>
      <c r="M317" s="69"/>
      <c r="N317" s="69"/>
      <c r="O317" s="39"/>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69"/>
      <c r="M318" s="69"/>
      <c r="N318" s="69"/>
      <c r="O318" s="39"/>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69"/>
      <c r="M319" s="69"/>
      <c r="N319" s="69"/>
      <c r="O319" s="39"/>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69"/>
      <c r="M320" s="69"/>
      <c r="N320" s="69"/>
      <c r="O320" s="39"/>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69"/>
      <c r="M321" s="69"/>
      <c r="N321" s="69"/>
      <c r="O321" s="39"/>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69"/>
      <c r="M322" s="69"/>
      <c r="N322" s="69"/>
      <c r="O322" s="39"/>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69"/>
      <c r="M323" s="69"/>
      <c r="N323" s="69"/>
      <c r="O323" s="39"/>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69"/>
      <c r="M324" s="69"/>
      <c r="N324" s="69"/>
      <c r="O324" s="39"/>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69"/>
      <c r="M325" s="69"/>
      <c r="N325" s="69"/>
      <c r="O325" s="39"/>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69"/>
      <c r="M326" s="69"/>
      <c r="N326" s="69"/>
      <c r="O326" s="39"/>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69"/>
      <c r="M327" s="69"/>
      <c r="N327" s="69"/>
      <c r="O327" s="39"/>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69"/>
      <c r="M328" s="69"/>
      <c r="N328" s="69"/>
      <c r="O328" s="39"/>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69"/>
      <c r="M329" s="69"/>
      <c r="N329" s="69"/>
      <c r="O329" s="39"/>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69"/>
      <c r="M330" s="69"/>
      <c r="N330" s="69"/>
      <c r="O330" s="39"/>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69"/>
      <c r="M331" s="69"/>
      <c r="N331" s="69"/>
      <c r="O331" s="39"/>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69"/>
      <c r="M332" s="69"/>
      <c r="N332" s="69"/>
      <c r="O332" s="39"/>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69"/>
      <c r="M333" s="69"/>
      <c r="N333" s="69"/>
      <c r="O333" s="39"/>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69"/>
      <c r="M334" s="69"/>
      <c r="N334" s="69"/>
      <c r="O334" s="39"/>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69"/>
      <c r="M335" s="69"/>
      <c r="N335" s="69"/>
      <c r="O335" s="39"/>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69"/>
      <c r="M336" s="69"/>
      <c r="N336" s="69"/>
      <c r="O336" s="39"/>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69"/>
      <c r="M337" s="69"/>
      <c r="N337" s="69"/>
      <c r="O337" s="39"/>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69"/>
      <c r="M338" s="69"/>
      <c r="N338" s="69"/>
      <c r="O338" s="39"/>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69"/>
      <c r="M339" s="69"/>
      <c r="N339" s="69"/>
      <c r="O339" s="39"/>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69"/>
      <c r="M340" s="69"/>
      <c r="N340" s="69"/>
      <c r="O340" s="39"/>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69"/>
      <c r="M341" s="69"/>
      <c r="N341" s="69"/>
      <c r="O341" s="39"/>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69"/>
      <c r="M342" s="69"/>
      <c r="N342" s="69"/>
      <c r="O342" s="39"/>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69"/>
      <c r="M343" s="69"/>
      <c r="N343" s="69"/>
      <c r="O343" s="39"/>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69"/>
      <c r="M344" s="69"/>
      <c r="N344" s="69"/>
      <c r="O344" s="39"/>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69"/>
      <c r="M345" s="69"/>
      <c r="N345" s="69"/>
      <c r="O345" s="39"/>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69"/>
      <c r="M346" s="69"/>
      <c r="N346" s="69"/>
      <c r="O346" s="39"/>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69"/>
      <c r="M347" s="69"/>
      <c r="N347" s="69"/>
      <c r="O347" s="39"/>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69"/>
      <c r="M348" s="69"/>
      <c r="N348" s="69"/>
      <c r="O348" s="39"/>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69"/>
      <c r="M349" s="69"/>
      <c r="N349" s="69"/>
      <c r="O349" s="39"/>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69"/>
      <c r="M350" s="69"/>
      <c r="N350" s="69"/>
      <c r="O350" s="39"/>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69"/>
      <c r="M351" s="69"/>
      <c r="N351" s="69"/>
      <c r="O351" s="39"/>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69"/>
      <c r="M352" s="69"/>
      <c r="N352" s="69"/>
      <c r="O352" s="39"/>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69"/>
      <c r="M353" s="69"/>
      <c r="N353" s="69"/>
      <c r="O353" s="39"/>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69"/>
      <c r="M354" s="69"/>
      <c r="N354" s="69"/>
      <c r="O354" s="39"/>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69"/>
      <c r="M355" s="69"/>
      <c r="N355" s="69"/>
      <c r="O355" s="39"/>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69"/>
      <c r="M356" s="69"/>
      <c r="N356" s="69"/>
      <c r="O356" s="39"/>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69"/>
      <c r="M357" s="69"/>
      <c r="N357" s="69"/>
      <c r="O357" s="39"/>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69"/>
      <c r="M358" s="69"/>
      <c r="N358" s="69"/>
      <c r="O358" s="39"/>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69"/>
      <c r="M359" s="69"/>
      <c r="N359" s="69"/>
      <c r="O359" s="39"/>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69"/>
      <c r="M360" s="69"/>
      <c r="N360" s="69"/>
      <c r="O360" s="39"/>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69"/>
      <c r="M361" s="69"/>
      <c r="N361" s="69"/>
      <c r="O361" s="39"/>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69"/>
      <c r="M362" s="69"/>
      <c r="N362" s="69"/>
      <c r="O362" s="39"/>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69"/>
      <c r="M363" s="69"/>
      <c r="N363" s="69"/>
      <c r="O363" s="39"/>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69"/>
      <c r="M364" s="69"/>
      <c r="N364" s="69"/>
      <c r="O364" s="39"/>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69"/>
      <c r="M365" s="69"/>
      <c r="N365" s="69"/>
      <c r="O365" s="39"/>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69"/>
      <c r="M366" s="69"/>
      <c r="N366" s="69"/>
      <c r="O366" s="39"/>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69"/>
      <c r="M367" s="69"/>
      <c r="N367" s="69"/>
      <c r="O367" s="39"/>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69"/>
      <c r="M368" s="69"/>
      <c r="N368" s="69"/>
      <c r="O368" s="39"/>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69"/>
      <c r="M369" s="69"/>
      <c r="N369" s="69"/>
      <c r="O369" s="39"/>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69"/>
      <c r="M370" s="69"/>
      <c r="N370" s="69"/>
      <c r="O370" s="39"/>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69"/>
      <c r="M371" s="69"/>
      <c r="N371" s="69"/>
      <c r="O371" s="39"/>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69"/>
      <c r="M372" s="69"/>
      <c r="N372" s="69"/>
      <c r="O372" s="39"/>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69"/>
      <c r="M373" s="69"/>
      <c r="N373" s="69"/>
      <c r="O373" s="39"/>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69"/>
      <c r="M374" s="69"/>
      <c r="N374" s="69"/>
      <c r="O374" s="39"/>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69"/>
      <c r="M375" s="69"/>
      <c r="N375" s="69"/>
      <c r="O375" s="39"/>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69"/>
      <c r="M376" s="69"/>
      <c r="N376" s="69"/>
      <c r="O376" s="39"/>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69"/>
      <c r="M377" s="69"/>
      <c r="N377" s="69"/>
      <c r="O377" s="39"/>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69"/>
      <c r="M378" s="69"/>
      <c r="N378" s="69"/>
      <c r="O378" s="39"/>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69"/>
      <c r="M379" s="69"/>
      <c r="N379" s="69"/>
      <c r="O379" s="39"/>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69"/>
      <c r="M380" s="69"/>
      <c r="N380" s="69"/>
      <c r="O380" s="39"/>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69"/>
      <c r="M381" s="69"/>
      <c r="N381" s="69"/>
      <c r="O381" s="39"/>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69"/>
      <c r="M382" s="69"/>
      <c r="N382" s="69"/>
      <c r="O382" s="39"/>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69"/>
      <c r="M383" s="69"/>
      <c r="N383" s="69"/>
      <c r="O383" s="39"/>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69"/>
      <c r="M384" s="69"/>
      <c r="N384" s="69"/>
      <c r="O384" s="39"/>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69"/>
      <c r="M385" s="69"/>
      <c r="N385" s="69"/>
      <c r="O385" s="39"/>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69"/>
      <c r="M386" s="69"/>
      <c r="N386" s="69"/>
      <c r="O386" s="39"/>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69"/>
      <c r="M387" s="69"/>
      <c r="N387" s="69"/>
      <c r="O387" s="39"/>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69"/>
      <c r="M388" s="69"/>
      <c r="N388" s="69"/>
      <c r="O388" s="39"/>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69"/>
      <c r="M389" s="69"/>
      <c r="N389" s="69"/>
      <c r="O389" s="39"/>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69"/>
      <c r="M390" s="69"/>
      <c r="N390" s="69"/>
      <c r="O390" s="39"/>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69"/>
      <c r="M391" s="69"/>
      <c r="N391" s="69"/>
      <c r="O391" s="39"/>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69"/>
      <c r="M392" s="69"/>
      <c r="N392" s="69"/>
      <c r="O392" s="39"/>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69"/>
      <c r="M393" s="69"/>
      <c r="N393" s="69"/>
      <c r="O393" s="39"/>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69"/>
      <c r="M394" s="69"/>
      <c r="N394" s="69"/>
      <c r="O394" s="39"/>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69"/>
      <c r="M395" s="69"/>
      <c r="N395" s="69"/>
      <c r="O395" s="39"/>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69"/>
      <c r="M396" s="69"/>
      <c r="N396" s="69"/>
      <c r="O396" s="39"/>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69"/>
      <c r="M397" s="69"/>
      <c r="N397" s="69"/>
      <c r="O397" s="39"/>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69"/>
      <c r="M398" s="69"/>
      <c r="N398" s="69"/>
      <c r="O398" s="39"/>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69"/>
      <c r="M399" s="69"/>
      <c r="N399" s="69"/>
      <c r="O399" s="39"/>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69"/>
      <c r="M400" s="69"/>
      <c r="N400" s="69"/>
      <c r="O400" s="39"/>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69"/>
      <c r="M401" s="69"/>
      <c r="N401" s="69"/>
      <c r="O401" s="39"/>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69"/>
      <c r="M402" s="69"/>
      <c r="N402" s="69"/>
      <c r="O402" s="39"/>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69"/>
      <c r="M403" s="69"/>
      <c r="N403" s="69"/>
      <c r="O403" s="39"/>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69"/>
      <c r="M404" s="69"/>
      <c r="N404" s="69"/>
      <c r="O404" s="39"/>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69"/>
      <c r="M405" s="69"/>
      <c r="N405" s="69"/>
      <c r="O405" s="39"/>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69"/>
      <c r="M406" s="69"/>
      <c r="N406" s="69"/>
      <c r="O406" s="39"/>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69"/>
      <c r="M407" s="69"/>
      <c r="N407" s="69"/>
      <c r="O407" s="39"/>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69"/>
      <c r="M408" s="69"/>
      <c r="N408" s="69"/>
      <c r="O408" s="39"/>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69"/>
      <c r="M409" s="69"/>
      <c r="N409" s="69"/>
      <c r="O409" s="39"/>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69"/>
      <c r="M410" s="69"/>
      <c r="N410" s="69"/>
      <c r="O410" s="39"/>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69"/>
      <c r="M411" s="69"/>
      <c r="N411" s="69"/>
      <c r="O411" s="39"/>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69"/>
      <c r="M412" s="69"/>
      <c r="N412" s="69"/>
      <c r="O412" s="39"/>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69"/>
      <c r="M413" s="69"/>
      <c r="N413" s="69"/>
      <c r="O413" s="39"/>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69"/>
      <c r="M414" s="69"/>
      <c r="N414" s="69"/>
      <c r="O414" s="39"/>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69"/>
      <c r="M415" s="69"/>
      <c r="N415" s="69"/>
      <c r="O415" s="39"/>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69"/>
      <c r="M416" s="69"/>
      <c r="N416" s="69"/>
      <c r="O416" s="39"/>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69"/>
      <c r="M417" s="69"/>
      <c r="N417" s="69"/>
      <c r="O417" s="39"/>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69"/>
      <c r="M418" s="69"/>
      <c r="N418" s="69"/>
      <c r="O418" s="39"/>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69"/>
      <c r="M419" s="69"/>
      <c r="N419" s="69"/>
      <c r="O419" s="39"/>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69"/>
      <c r="M420" s="69"/>
      <c r="N420" s="69"/>
      <c r="O420" s="39"/>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69"/>
      <c r="M421" s="69"/>
      <c r="N421" s="69"/>
      <c r="O421" s="39"/>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69"/>
      <c r="M422" s="69"/>
      <c r="N422" s="69"/>
      <c r="O422" s="39"/>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69"/>
      <c r="M423" s="69"/>
      <c r="N423" s="69"/>
      <c r="O423" s="39"/>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69"/>
      <c r="M424" s="69"/>
      <c r="N424" s="69"/>
      <c r="O424" s="39"/>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69"/>
      <c r="M425" s="69"/>
      <c r="N425" s="69"/>
      <c r="O425" s="39"/>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69"/>
      <c r="M426" s="69"/>
      <c r="N426" s="69"/>
      <c r="O426" s="39"/>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69"/>
      <c r="M427" s="69"/>
      <c r="N427" s="69"/>
      <c r="O427" s="39"/>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69"/>
      <c r="M428" s="69"/>
      <c r="N428" s="69"/>
      <c r="O428" s="39"/>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69"/>
      <c r="M429" s="69"/>
      <c r="N429" s="69"/>
      <c r="O429" s="39"/>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69"/>
      <c r="M430" s="69"/>
      <c r="N430" s="69"/>
      <c r="O430" s="39"/>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69"/>
      <c r="M431" s="69"/>
      <c r="N431" s="69"/>
      <c r="O431" s="39"/>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69"/>
      <c r="M432" s="69"/>
      <c r="N432" s="69"/>
      <c r="O432" s="39"/>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69"/>
      <c r="M433" s="69"/>
      <c r="N433" s="69"/>
      <c r="O433" s="39"/>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69"/>
      <c r="M434" s="69"/>
      <c r="N434" s="69"/>
      <c r="O434" s="39"/>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69"/>
      <c r="M435" s="69"/>
      <c r="N435" s="69"/>
      <c r="O435" s="39"/>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69"/>
      <c r="M436" s="69"/>
      <c r="N436" s="69"/>
      <c r="O436" s="39"/>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69"/>
      <c r="M437" s="69"/>
      <c r="N437" s="69"/>
      <c r="O437" s="39"/>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69"/>
      <c r="M438" s="69"/>
      <c r="N438" s="69"/>
      <c r="O438" s="39"/>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69"/>
      <c r="M439" s="69"/>
      <c r="N439" s="69"/>
      <c r="O439" s="39"/>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69"/>
      <c r="M440" s="69"/>
      <c r="N440" s="69"/>
      <c r="O440" s="39"/>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69"/>
      <c r="M441" s="69"/>
      <c r="N441" s="69"/>
      <c r="O441" s="39"/>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69"/>
      <c r="M442" s="69"/>
      <c r="N442" s="69"/>
      <c r="O442" s="39"/>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69"/>
      <c r="M443" s="69"/>
      <c r="N443" s="69"/>
      <c r="O443" s="39"/>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69"/>
      <c r="M444" s="69"/>
      <c r="N444" s="69"/>
      <c r="O444" s="39"/>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69"/>
      <c r="M445" s="69"/>
      <c r="N445" s="69"/>
      <c r="O445" s="39"/>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69"/>
      <c r="M446" s="69"/>
      <c r="N446" s="69"/>
      <c r="O446" s="39"/>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69"/>
      <c r="M447" s="69"/>
      <c r="N447" s="69"/>
      <c r="O447" s="39"/>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69"/>
      <c r="M448" s="69"/>
      <c r="N448" s="69"/>
      <c r="O448" s="39"/>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69"/>
      <c r="M449" s="69"/>
      <c r="N449" s="69"/>
      <c r="O449" s="39"/>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69"/>
      <c r="M450" s="69"/>
      <c r="N450" s="69"/>
      <c r="O450" s="39"/>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69"/>
      <c r="M451" s="69"/>
      <c r="N451" s="69"/>
      <c r="O451" s="39"/>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69"/>
      <c r="M452" s="69"/>
      <c r="N452" s="69"/>
      <c r="O452" s="39"/>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69"/>
      <c r="M453" s="69"/>
      <c r="N453" s="69"/>
      <c r="O453" s="39"/>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69"/>
      <c r="M454" s="69"/>
      <c r="N454" s="69"/>
      <c r="O454" s="39"/>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69"/>
      <c r="M455" s="69"/>
      <c r="N455" s="69"/>
      <c r="O455" s="39"/>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69"/>
      <c r="M456" s="69"/>
      <c r="N456" s="69"/>
      <c r="O456" s="39"/>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69"/>
      <c r="M457" s="69"/>
      <c r="N457" s="69"/>
      <c r="O457" s="39"/>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69"/>
      <c r="M458" s="69"/>
      <c r="N458" s="69"/>
      <c r="O458" s="39"/>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69"/>
      <c r="M459" s="69"/>
      <c r="N459" s="69"/>
      <c r="O459" s="39"/>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69"/>
      <c r="M460" s="69"/>
      <c r="N460" s="69"/>
      <c r="O460" s="39"/>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69"/>
      <c r="M461" s="69"/>
      <c r="N461" s="69"/>
      <c r="O461" s="39"/>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69"/>
      <c r="M462" s="69"/>
      <c r="N462" s="69"/>
      <c r="O462" s="39"/>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69"/>
      <c r="M463" s="69"/>
      <c r="N463" s="69"/>
      <c r="O463" s="39"/>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69"/>
      <c r="M464" s="69"/>
      <c r="N464" s="69"/>
      <c r="O464" s="39"/>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69"/>
      <c r="M465" s="69"/>
      <c r="N465" s="69"/>
      <c r="O465" s="39"/>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69"/>
      <c r="M466" s="69"/>
      <c r="N466" s="69"/>
      <c r="O466" s="39"/>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69"/>
      <c r="M467" s="69"/>
      <c r="N467" s="69"/>
      <c r="O467" s="39"/>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69"/>
      <c r="M468" s="69"/>
      <c r="N468" s="69"/>
      <c r="O468" s="39"/>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69"/>
      <c r="M469" s="69"/>
      <c r="N469" s="69"/>
      <c r="O469" s="39"/>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69"/>
      <c r="M470" s="69"/>
      <c r="N470" s="69"/>
      <c r="O470" s="39"/>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69"/>
      <c r="M471" s="69"/>
      <c r="N471" s="69"/>
      <c r="O471" s="39"/>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69"/>
      <c r="M472" s="69"/>
      <c r="N472" s="69"/>
      <c r="O472" s="39"/>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69"/>
      <c r="M473" s="69"/>
      <c r="N473" s="69"/>
      <c r="O473" s="39"/>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69"/>
      <c r="M474" s="69"/>
      <c r="N474" s="69"/>
      <c r="O474" s="39"/>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69"/>
      <c r="M475" s="69"/>
      <c r="N475" s="69"/>
      <c r="O475" s="39"/>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69"/>
      <c r="M476" s="69"/>
      <c r="N476" s="69"/>
      <c r="O476" s="39"/>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69"/>
      <c r="M477" s="69"/>
      <c r="N477" s="69"/>
      <c r="O477" s="39"/>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69"/>
      <c r="M478" s="69"/>
      <c r="N478" s="69"/>
      <c r="O478" s="39"/>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69"/>
      <c r="M479" s="69"/>
      <c r="N479" s="69"/>
      <c r="O479" s="39"/>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69"/>
      <c r="M480" s="69"/>
      <c r="N480" s="69"/>
      <c r="O480" s="39"/>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69"/>
      <c r="M481" s="69"/>
      <c r="N481" s="69"/>
      <c r="O481" s="39"/>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69"/>
      <c r="M482" s="69"/>
      <c r="N482" s="69"/>
      <c r="O482" s="39"/>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69"/>
      <c r="M483" s="69"/>
      <c r="N483" s="69"/>
      <c r="O483" s="39"/>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69"/>
      <c r="M484" s="69"/>
      <c r="N484" s="69"/>
      <c r="O484" s="39"/>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69"/>
      <c r="M485" s="69"/>
      <c r="N485" s="69"/>
      <c r="O485" s="39"/>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69"/>
      <c r="M486" s="69"/>
      <c r="N486" s="69"/>
      <c r="O486" s="39"/>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69"/>
      <c r="M487" s="69"/>
      <c r="N487" s="69"/>
      <c r="O487" s="39"/>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69"/>
      <c r="M488" s="69"/>
      <c r="N488" s="69"/>
      <c r="O488" s="39"/>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69"/>
      <c r="M489" s="69"/>
      <c r="N489" s="69"/>
      <c r="O489" s="39"/>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69"/>
      <c r="M490" s="69"/>
      <c r="N490" s="69"/>
      <c r="O490" s="39"/>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69"/>
      <c r="M491" s="69"/>
      <c r="N491" s="69"/>
      <c r="O491" s="39"/>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69"/>
      <c r="M492" s="69"/>
      <c r="N492" s="69"/>
      <c r="O492" s="39"/>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69"/>
      <c r="M493" s="69"/>
      <c r="N493" s="69"/>
      <c r="O493" s="39"/>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69"/>
      <c r="M494" s="69"/>
      <c r="N494" s="69"/>
      <c r="O494" s="39"/>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69"/>
      <c r="M495" s="69"/>
      <c r="N495" s="69"/>
      <c r="O495" s="39"/>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69"/>
      <c r="M496" s="69"/>
      <c r="N496" s="69"/>
      <c r="O496" s="39"/>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69"/>
      <c r="M497" s="69"/>
      <c r="N497" s="69"/>
      <c r="O497" s="39"/>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69"/>
      <c r="M498" s="69"/>
      <c r="N498" s="69"/>
      <c r="O498" s="39"/>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69"/>
      <c r="M499" s="69"/>
      <c r="N499" s="69"/>
      <c r="O499" s="39"/>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69"/>
      <c r="M500" s="69"/>
      <c r="N500" s="69"/>
      <c r="O500" s="39"/>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69"/>
      <c r="M501" s="69"/>
      <c r="N501" s="69"/>
      <c r="O501" s="39"/>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69"/>
      <c r="M502" s="69"/>
      <c r="N502" s="69"/>
      <c r="O502" s="39"/>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69"/>
      <c r="M503" s="69"/>
      <c r="N503" s="69"/>
      <c r="O503" s="39"/>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69"/>
      <c r="M504" s="69"/>
      <c r="N504" s="69"/>
      <c r="O504" s="39"/>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69"/>
      <c r="M505" s="69"/>
      <c r="N505" s="69"/>
      <c r="O505" s="39"/>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69"/>
      <c r="M506" s="69"/>
      <c r="N506" s="69"/>
      <c r="O506" s="39"/>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69"/>
      <c r="M507" s="69"/>
      <c r="N507" s="69"/>
      <c r="O507" s="39"/>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69"/>
      <c r="M508" s="69"/>
      <c r="N508" s="69"/>
      <c r="O508" s="39"/>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69"/>
      <c r="M509" s="69"/>
      <c r="N509" s="69"/>
      <c r="O509" s="39"/>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69"/>
      <c r="M510" s="69"/>
      <c r="N510" s="69"/>
      <c r="O510" s="39"/>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69"/>
      <c r="M511" s="69"/>
      <c r="N511" s="69"/>
      <c r="O511" s="39"/>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69"/>
      <c r="M512" s="69"/>
      <c r="N512" s="69"/>
      <c r="O512" s="39"/>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69"/>
      <c r="M513" s="69"/>
      <c r="N513" s="69"/>
      <c r="O513" s="39"/>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69"/>
      <c r="M514" s="69"/>
      <c r="N514" s="69"/>
      <c r="O514" s="39"/>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69"/>
      <c r="M515" s="69"/>
      <c r="N515" s="69"/>
      <c r="O515" s="39"/>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69"/>
      <c r="M516" s="69"/>
      <c r="N516" s="69"/>
      <c r="O516" s="39"/>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69"/>
      <c r="M517" s="69"/>
      <c r="N517" s="69"/>
      <c r="O517" s="39"/>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69"/>
      <c r="M518" s="69"/>
      <c r="N518" s="69"/>
      <c r="O518" s="39"/>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69"/>
      <c r="M519" s="69"/>
      <c r="N519" s="69"/>
      <c r="O519" s="39"/>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69"/>
      <c r="M520" s="69"/>
      <c r="N520" s="69"/>
      <c r="O520" s="39"/>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69"/>
      <c r="M521" s="69"/>
      <c r="N521" s="69"/>
      <c r="O521" s="39"/>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69"/>
      <c r="M522" s="69"/>
      <c r="N522" s="69"/>
      <c r="O522" s="39"/>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69"/>
      <c r="M523" s="69"/>
      <c r="N523" s="69"/>
      <c r="O523" s="39"/>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69"/>
      <c r="M524" s="69"/>
      <c r="N524" s="69"/>
      <c r="O524" s="39"/>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69"/>
      <c r="M525" s="69"/>
      <c r="N525" s="69"/>
      <c r="O525" s="39"/>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69"/>
      <c r="M526" s="69"/>
      <c r="N526" s="69"/>
      <c r="O526" s="39"/>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69"/>
      <c r="M527" s="69"/>
      <c r="N527" s="69"/>
      <c r="O527" s="39"/>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69"/>
      <c r="M528" s="69"/>
      <c r="N528" s="69"/>
      <c r="O528" s="39"/>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69"/>
      <c r="M529" s="69"/>
      <c r="N529" s="69"/>
      <c r="O529" s="39"/>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69"/>
      <c r="M530" s="69"/>
      <c r="N530" s="69"/>
      <c r="O530" s="39"/>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69"/>
      <c r="M531" s="69"/>
      <c r="N531" s="69"/>
      <c r="O531" s="39"/>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69"/>
      <c r="M532" s="69"/>
      <c r="N532" s="69"/>
      <c r="O532" s="39"/>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69"/>
      <c r="M533" s="69"/>
      <c r="N533" s="69"/>
      <c r="O533" s="39"/>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69"/>
      <c r="M534" s="69"/>
      <c r="N534" s="69"/>
      <c r="O534" s="39"/>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69"/>
      <c r="M535" s="69"/>
      <c r="N535" s="69"/>
      <c r="O535" s="39"/>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69"/>
      <c r="M536" s="69"/>
      <c r="N536" s="69"/>
      <c r="O536" s="39"/>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69"/>
      <c r="M537" s="69"/>
      <c r="N537" s="69"/>
      <c r="O537" s="39"/>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69"/>
      <c r="M538" s="69"/>
      <c r="N538" s="69"/>
      <c r="O538" s="39"/>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69"/>
      <c r="M539" s="69"/>
      <c r="N539" s="69"/>
      <c r="O539" s="39"/>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69"/>
      <c r="M540" s="69"/>
      <c r="N540" s="69"/>
      <c r="O540" s="39"/>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69"/>
      <c r="M541" s="69"/>
      <c r="N541" s="69"/>
      <c r="O541" s="39"/>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69"/>
      <c r="M542" s="69"/>
      <c r="N542" s="69"/>
      <c r="O542" s="39"/>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69"/>
      <c r="M543" s="69"/>
      <c r="N543" s="69"/>
      <c r="O543" s="39"/>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69"/>
      <c r="M544" s="69"/>
      <c r="N544" s="69"/>
      <c r="O544" s="39"/>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69"/>
      <c r="M545" s="69"/>
      <c r="N545" s="69"/>
      <c r="O545" s="39"/>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69"/>
      <c r="M546" s="69"/>
      <c r="N546" s="69"/>
      <c r="O546" s="39"/>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69"/>
      <c r="M547" s="69"/>
      <c r="N547" s="69"/>
      <c r="O547" s="39"/>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69"/>
      <c r="M548" s="69"/>
      <c r="N548" s="69"/>
      <c r="O548" s="39"/>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69"/>
      <c r="M549" s="69"/>
      <c r="N549" s="69"/>
      <c r="O549" s="39"/>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69"/>
      <c r="M550" s="69"/>
      <c r="N550" s="69"/>
      <c r="O550" s="39"/>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69"/>
      <c r="M551" s="69"/>
      <c r="N551" s="69"/>
      <c r="O551" s="39"/>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69"/>
      <c r="M552" s="69"/>
      <c r="N552" s="69"/>
      <c r="O552" s="39"/>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69"/>
      <c r="M553" s="69"/>
      <c r="N553" s="69"/>
      <c r="O553" s="39"/>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69"/>
      <c r="M554" s="69"/>
      <c r="N554" s="69"/>
      <c r="O554" s="39"/>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69"/>
      <c r="M555" s="69"/>
      <c r="N555" s="69"/>
      <c r="O555" s="39"/>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69"/>
      <c r="M556" s="69"/>
      <c r="N556" s="69"/>
      <c r="O556" s="39"/>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69"/>
      <c r="M557" s="69"/>
      <c r="N557" s="69"/>
      <c r="O557" s="39"/>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69"/>
      <c r="M558" s="69"/>
      <c r="N558" s="69"/>
      <c r="O558" s="39"/>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69"/>
      <c r="M559" s="69"/>
      <c r="N559" s="69"/>
      <c r="O559" s="39"/>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69"/>
      <c r="M560" s="69"/>
      <c r="N560" s="69"/>
      <c r="O560" s="39"/>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69"/>
      <c r="M561" s="69"/>
      <c r="N561" s="69"/>
      <c r="O561" s="39"/>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69"/>
      <c r="M562" s="69"/>
      <c r="N562" s="69"/>
      <c r="O562" s="39"/>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69"/>
      <c r="M563" s="69"/>
      <c r="N563" s="69"/>
      <c r="O563" s="39"/>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69"/>
      <c r="M564" s="69"/>
      <c r="N564" s="69"/>
      <c r="O564" s="39"/>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69"/>
      <c r="M565" s="69"/>
      <c r="N565" s="69"/>
      <c r="O565" s="39"/>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69"/>
      <c r="M566" s="69"/>
      <c r="N566" s="69"/>
      <c r="O566" s="39"/>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69"/>
      <c r="M567" s="69"/>
      <c r="N567" s="69"/>
      <c r="O567" s="39"/>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69"/>
      <c r="M568" s="69"/>
      <c r="N568" s="69"/>
      <c r="O568" s="39"/>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69"/>
      <c r="M569" s="69"/>
      <c r="N569" s="69"/>
      <c r="O569" s="39"/>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69"/>
      <c r="M570" s="69"/>
      <c r="N570" s="69"/>
      <c r="O570" s="39"/>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69"/>
      <c r="M571" s="69"/>
      <c r="N571" s="69"/>
      <c r="O571" s="39"/>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69"/>
      <c r="M572" s="69"/>
      <c r="N572" s="69"/>
      <c r="O572" s="39"/>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69"/>
      <c r="M573" s="69"/>
      <c r="N573" s="69"/>
      <c r="O573" s="39"/>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69"/>
      <c r="M574" s="69"/>
      <c r="N574" s="69"/>
      <c r="O574" s="39"/>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69"/>
      <c r="M575" s="69"/>
      <c r="N575" s="69"/>
      <c r="O575" s="39"/>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69"/>
      <c r="M576" s="69"/>
      <c r="N576" s="69"/>
      <c r="O576" s="39"/>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69"/>
      <c r="M577" s="69"/>
      <c r="N577" s="69"/>
      <c r="O577" s="39"/>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69"/>
      <c r="M578" s="69"/>
      <c r="N578" s="69"/>
      <c r="O578" s="39"/>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69"/>
      <c r="M579" s="69"/>
      <c r="N579" s="69"/>
      <c r="O579" s="39"/>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69"/>
      <c r="M580" s="69"/>
      <c r="N580" s="69"/>
      <c r="O580" s="39"/>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69"/>
      <c r="M581" s="69"/>
      <c r="N581" s="69"/>
      <c r="O581" s="39"/>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69"/>
      <c r="M582" s="69"/>
      <c r="N582" s="69"/>
      <c r="O582" s="39"/>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69"/>
      <c r="M583" s="69"/>
      <c r="N583" s="69"/>
      <c r="O583" s="39"/>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69"/>
      <c r="M584" s="69"/>
      <c r="N584" s="69"/>
      <c r="O584" s="39"/>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69"/>
      <c r="M585" s="69"/>
      <c r="N585" s="69"/>
      <c r="O585" s="39"/>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69"/>
      <c r="M586" s="69"/>
      <c r="N586" s="69"/>
      <c r="O586" s="39"/>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69"/>
      <c r="M587" s="69"/>
      <c r="N587" s="69"/>
      <c r="O587" s="39"/>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69"/>
      <c r="M588" s="69"/>
      <c r="N588" s="69"/>
      <c r="O588" s="39"/>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69"/>
      <c r="M589" s="69"/>
      <c r="N589" s="69"/>
      <c r="O589" s="39"/>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69"/>
      <c r="M590" s="69"/>
      <c r="N590" s="69"/>
      <c r="O590" s="39"/>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69"/>
      <c r="M591" s="69"/>
      <c r="N591" s="69"/>
      <c r="O591" s="39"/>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69"/>
      <c r="M592" s="69"/>
      <c r="N592" s="69"/>
      <c r="O592" s="39"/>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69"/>
      <c r="M593" s="69"/>
      <c r="N593" s="69"/>
      <c r="O593" s="39"/>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69"/>
      <c r="M594" s="69"/>
      <c r="N594" s="69"/>
      <c r="O594" s="39"/>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69"/>
      <c r="M595" s="69"/>
      <c r="N595" s="69"/>
      <c r="O595" s="39"/>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69"/>
      <c r="M596" s="69"/>
      <c r="N596" s="69"/>
      <c r="O596" s="39"/>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69"/>
      <c r="M597" s="69"/>
      <c r="N597" s="69"/>
      <c r="O597" s="39"/>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69"/>
      <c r="M598" s="69"/>
      <c r="N598" s="69"/>
      <c r="O598" s="39"/>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69"/>
      <c r="M599" s="69"/>
      <c r="N599" s="69"/>
      <c r="O599" s="39"/>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69"/>
      <c r="M600" s="69"/>
      <c r="N600" s="69"/>
      <c r="O600" s="39"/>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69"/>
      <c r="M601" s="69"/>
      <c r="N601" s="69"/>
      <c r="O601" s="39"/>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69"/>
      <c r="M602" s="69"/>
      <c r="N602" s="69"/>
      <c r="O602" s="39"/>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69"/>
      <c r="M603" s="69"/>
      <c r="N603" s="69"/>
      <c r="O603" s="39"/>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69"/>
      <c r="M604" s="69"/>
      <c r="N604" s="69"/>
      <c r="O604" s="39"/>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69"/>
      <c r="M605" s="69"/>
      <c r="N605" s="69"/>
      <c r="O605" s="39"/>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69"/>
      <c r="M606" s="69"/>
      <c r="N606" s="69"/>
      <c r="O606" s="39"/>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69"/>
      <c r="M607" s="69"/>
      <c r="N607" s="69"/>
      <c r="O607" s="39"/>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69"/>
      <c r="M608" s="69"/>
      <c r="N608" s="69"/>
      <c r="O608" s="39"/>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69"/>
      <c r="M609" s="69"/>
      <c r="N609" s="69"/>
      <c r="O609" s="39"/>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69"/>
      <c r="M610" s="69"/>
      <c r="N610" s="69"/>
      <c r="O610" s="39"/>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69"/>
      <c r="M611" s="69"/>
      <c r="N611" s="69"/>
      <c r="O611" s="39"/>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69"/>
      <c r="M612" s="69"/>
      <c r="N612" s="69"/>
      <c r="O612" s="39"/>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69"/>
      <c r="M613" s="69"/>
      <c r="N613" s="69"/>
      <c r="O613" s="39"/>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69"/>
      <c r="M614" s="69"/>
      <c r="N614" s="69"/>
      <c r="O614" s="39"/>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69"/>
      <c r="M615" s="69"/>
      <c r="N615" s="69"/>
      <c r="O615" s="39"/>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69"/>
      <c r="M616" s="69"/>
      <c r="N616" s="69"/>
      <c r="O616" s="39"/>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69"/>
      <c r="M617" s="69"/>
      <c r="N617" s="69"/>
      <c r="O617" s="39"/>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69"/>
      <c r="M618" s="69"/>
      <c r="N618" s="69"/>
      <c r="O618" s="39"/>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69"/>
      <c r="M619" s="69"/>
      <c r="N619" s="69"/>
      <c r="O619" s="39"/>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69"/>
      <c r="M620" s="69"/>
      <c r="N620" s="69"/>
      <c r="O620" s="39"/>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69"/>
      <c r="M621" s="69"/>
      <c r="N621" s="69"/>
      <c r="O621" s="39"/>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69"/>
      <c r="M622" s="69"/>
      <c r="N622" s="69"/>
      <c r="O622" s="39"/>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69"/>
      <c r="M623" s="69"/>
      <c r="N623" s="69"/>
      <c r="O623" s="39"/>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69"/>
      <c r="M624" s="69"/>
      <c r="N624" s="69"/>
      <c r="O624" s="39"/>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69"/>
      <c r="M625" s="69"/>
      <c r="N625" s="69"/>
      <c r="O625" s="39"/>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69"/>
      <c r="M626" s="69"/>
      <c r="N626" s="69"/>
      <c r="O626" s="39"/>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69"/>
      <c r="M627" s="69"/>
      <c r="N627" s="69"/>
      <c r="O627" s="39"/>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69"/>
      <c r="M628" s="69"/>
      <c r="N628" s="69"/>
      <c r="O628" s="39"/>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69"/>
      <c r="M629" s="69"/>
      <c r="N629" s="69"/>
      <c r="O629" s="39"/>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69"/>
      <c r="M630" s="69"/>
      <c r="N630" s="69"/>
      <c r="O630" s="39"/>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69"/>
      <c r="M631" s="69"/>
      <c r="N631" s="69"/>
      <c r="O631" s="39"/>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69"/>
      <c r="M632" s="69"/>
      <c r="N632" s="69"/>
      <c r="O632" s="39"/>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69"/>
      <c r="M633" s="69"/>
      <c r="N633" s="69"/>
      <c r="O633" s="39"/>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69"/>
      <c r="M634" s="69"/>
      <c r="N634" s="69"/>
      <c r="O634" s="39"/>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69"/>
      <c r="M635" s="69"/>
      <c r="N635" s="69"/>
      <c r="O635" s="39"/>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69"/>
      <c r="M636" s="69"/>
      <c r="N636" s="69"/>
      <c r="O636" s="39"/>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69"/>
      <c r="M637" s="69"/>
      <c r="N637" s="69"/>
      <c r="O637" s="39"/>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69"/>
      <c r="M638" s="69"/>
      <c r="N638" s="69"/>
      <c r="O638" s="39"/>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69"/>
      <c r="M639" s="69"/>
      <c r="N639" s="69"/>
      <c r="O639" s="39"/>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69"/>
      <c r="M640" s="69"/>
      <c r="N640" s="69"/>
      <c r="O640" s="39"/>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69"/>
      <c r="M641" s="69"/>
      <c r="N641" s="69"/>
      <c r="O641" s="39"/>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69"/>
      <c r="M642" s="69"/>
      <c r="N642" s="69"/>
      <c r="O642" s="39"/>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69"/>
      <c r="M643" s="69"/>
      <c r="N643" s="69"/>
      <c r="O643" s="39"/>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69"/>
      <c r="M644" s="69"/>
      <c r="N644" s="69"/>
      <c r="O644" s="39"/>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69"/>
      <c r="M645" s="69"/>
      <c r="N645" s="69"/>
      <c r="O645" s="39"/>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69"/>
      <c r="M646" s="69"/>
      <c r="N646" s="69"/>
      <c r="O646" s="39"/>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69"/>
      <c r="M647" s="69"/>
      <c r="N647" s="69"/>
      <c r="O647" s="39"/>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69"/>
      <c r="M648" s="69"/>
      <c r="N648" s="69"/>
      <c r="O648" s="39"/>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69"/>
      <c r="M649" s="69"/>
      <c r="N649" s="69"/>
      <c r="O649" s="39"/>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69"/>
      <c r="M650" s="69"/>
      <c r="N650" s="69"/>
      <c r="O650" s="39"/>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69"/>
      <c r="M651" s="69"/>
      <c r="N651" s="69"/>
      <c r="O651" s="39"/>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69"/>
      <c r="M652" s="69"/>
      <c r="N652" s="69"/>
      <c r="O652" s="39"/>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69"/>
      <c r="M653" s="69"/>
      <c r="N653" s="69"/>
      <c r="O653" s="39"/>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69"/>
      <c r="M654" s="69"/>
      <c r="N654" s="69"/>
      <c r="O654" s="39"/>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69"/>
      <c r="M655" s="69"/>
      <c r="N655" s="69"/>
      <c r="O655" s="39"/>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69"/>
      <c r="M656" s="69"/>
      <c r="N656" s="69"/>
      <c r="O656" s="39"/>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69"/>
      <c r="M657" s="69"/>
      <c r="N657" s="69"/>
      <c r="O657" s="39"/>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69"/>
      <c r="M658" s="69"/>
      <c r="N658" s="69"/>
      <c r="O658" s="39"/>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69"/>
      <c r="M659" s="69"/>
      <c r="N659" s="69"/>
      <c r="O659" s="39"/>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69"/>
      <c r="M660" s="69"/>
      <c r="N660" s="69"/>
      <c r="O660" s="39"/>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69"/>
      <c r="M661" s="69"/>
      <c r="N661" s="69"/>
      <c r="O661" s="39"/>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69"/>
      <c r="M662" s="69"/>
      <c r="N662" s="69"/>
      <c r="O662" s="39"/>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69"/>
      <c r="M663" s="69"/>
      <c r="N663" s="69"/>
      <c r="O663" s="39"/>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69"/>
      <c r="M664" s="69"/>
      <c r="N664" s="69"/>
      <c r="O664" s="39"/>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69"/>
      <c r="M665" s="69"/>
      <c r="N665" s="69"/>
      <c r="O665" s="39"/>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69"/>
      <c r="M666" s="69"/>
      <c r="N666" s="69"/>
      <c r="O666" s="39"/>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69"/>
      <c r="M667" s="69"/>
      <c r="N667" s="69"/>
      <c r="O667" s="39"/>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69"/>
      <c r="M668" s="69"/>
      <c r="N668" s="69"/>
      <c r="O668" s="39"/>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69"/>
      <c r="M669" s="69"/>
      <c r="N669" s="69"/>
      <c r="O669" s="39"/>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69"/>
      <c r="M670" s="69"/>
      <c r="N670" s="69"/>
      <c r="O670" s="39"/>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69"/>
      <c r="M671" s="69"/>
      <c r="N671" s="69"/>
      <c r="O671" s="39"/>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69"/>
      <c r="M672" s="69"/>
      <c r="N672" s="69"/>
      <c r="O672" s="39"/>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69"/>
      <c r="M673" s="69"/>
      <c r="N673" s="69"/>
      <c r="O673" s="39"/>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69"/>
      <c r="M674" s="69"/>
      <c r="N674" s="69"/>
      <c r="O674" s="39"/>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69"/>
      <c r="M675" s="69"/>
      <c r="N675" s="69"/>
      <c r="O675" s="39"/>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69"/>
      <c r="M676" s="69"/>
      <c r="N676" s="69"/>
      <c r="O676" s="39"/>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69"/>
      <c r="M677" s="69"/>
      <c r="N677" s="69"/>
      <c r="O677" s="39"/>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69"/>
      <c r="M678" s="69"/>
      <c r="N678" s="69"/>
      <c r="O678" s="39"/>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69"/>
      <c r="M679" s="69"/>
      <c r="N679" s="69"/>
      <c r="O679" s="39"/>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69"/>
      <c r="M680" s="69"/>
      <c r="N680" s="69"/>
      <c r="O680" s="39"/>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69"/>
      <c r="M681" s="69"/>
      <c r="N681" s="69"/>
      <c r="O681" s="39"/>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69"/>
      <c r="M682" s="69"/>
      <c r="N682" s="69"/>
      <c r="O682" s="39"/>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69"/>
      <c r="M683" s="69"/>
      <c r="N683" s="69"/>
      <c r="O683" s="39"/>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69"/>
      <c r="M684" s="69"/>
      <c r="N684" s="69"/>
      <c r="O684" s="39"/>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69"/>
      <c r="M685" s="69"/>
      <c r="N685" s="69"/>
      <c r="O685" s="39"/>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69"/>
      <c r="M686" s="69"/>
      <c r="N686" s="69"/>
      <c r="O686" s="39"/>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69"/>
      <c r="M687" s="69"/>
      <c r="N687" s="69"/>
      <c r="O687" s="39"/>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69"/>
      <c r="M688" s="69"/>
      <c r="N688" s="69"/>
      <c r="O688" s="39"/>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69"/>
      <c r="M689" s="69"/>
      <c r="N689" s="69"/>
      <c r="O689" s="39"/>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69"/>
      <c r="M690" s="69"/>
      <c r="N690" s="69"/>
      <c r="O690" s="39"/>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69"/>
      <c r="M691" s="69"/>
      <c r="N691" s="69"/>
      <c r="O691" s="39"/>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69"/>
      <c r="M692" s="69"/>
      <c r="N692" s="69"/>
      <c r="O692" s="39"/>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69"/>
      <c r="M693" s="69"/>
      <c r="N693" s="69"/>
      <c r="O693" s="39"/>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69"/>
      <c r="M694" s="69"/>
      <c r="N694" s="69"/>
      <c r="O694" s="39"/>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69"/>
      <c r="M695" s="69"/>
      <c r="N695" s="69"/>
      <c r="O695" s="39"/>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69"/>
      <c r="M696" s="69"/>
      <c r="N696" s="69"/>
      <c r="O696" s="39"/>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69"/>
      <c r="M697" s="69"/>
      <c r="N697" s="69"/>
      <c r="O697" s="39"/>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69"/>
      <c r="M698" s="69"/>
      <c r="N698" s="69"/>
      <c r="O698" s="39"/>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69"/>
      <c r="M699" s="69"/>
      <c r="N699" s="69"/>
      <c r="O699" s="39"/>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69"/>
      <c r="M700" s="69"/>
      <c r="N700" s="69"/>
      <c r="O700" s="39"/>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69"/>
      <c r="M701" s="69"/>
      <c r="N701" s="69"/>
      <c r="O701" s="39"/>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69"/>
      <c r="M702" s="69"/>
      <c r="N702" s="69"/>
      <c r="O702" s="39"/>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69"/>
      <c r="M703" s="69"/>
      <c r="N703" s="69"/>
      <c r="O703" s="39"/>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69"/>
      <c r="M704" s="69"/>
      <c r="N704" s="69"/>
      <c r="O704" s="39"/>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69"/>
      <c r="M705" s="69"/>
      <c r="N705" s="69"/>
      <c r="O705" s="39"/>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69"/>
      <c r="M706" s="69"/>
      <c r="N706" s="69"/>
      <c r="O706" s="39"/>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69"/>
      <c r="M707" s="69"/>
      <c r="N707" s="69"/>
      <c r="O707" s="39"/>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69"/>
      <c r="M708" s="69"/>
      <c r="N708" s="69"/>
      <c r="O708" s="39"/>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69"/>
      <c r="M709" s="69"/>
      <c r="N709" s="69"/>
      <c r="O709" s="39"/>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69"/>
      <c r="M710" s="69"/>
      <c r="N710" s="69"/>
      <c r="O710" s="39"/>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69"/>
      <c r="M711" s="69"/>
      <c r="N711" s="69"/>
      <c r="O711" s="39"/>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69"/>
      <c r="M712" s="69"/>
      <c r="N712" s="69"/>
      <c r="O712" s="39"/>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69"/>
      <c r="M713" s="69"/>
      <c r="N713" s="69"/>
      <c r="O713" s="39"/>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69"/>
      <c r="M714" s="69"/>
      <c r="N714" s="69"/>
      <c r="O714" s="39"/>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69"/>
      <c r="M715" s="69"/>
      <c r="N715" s="69"/>
      <c r="O715" s="39"/>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69"/>
      <c r="M716" s="69"/>
      <c r="N716" s="69"/>
      <c r="O716" s="39"/>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69"/>
      <c r="M717" s="69"/>
      <c r="N717" s="69"/>
      <c r="O717" s="39"/>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69"/>
      <c r="M718" s="69"/>
      <c r="N718" s="69"/>
      <c r="O718" s="39"/>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69"/>
      <c r="M719" s="69"/>
      <c r="N719" s="69"/>
      <c r="O719" s="39"/>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69"/>
      <c r="M720" s="69"/>
      <c r="N720" s="69"/>
      <c r="O720" s="39"/>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69"/>
      <c r="M721" s="69"/>
      <c r="N721" s="69"/>
      <c r="O721" s="39"/>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69"/>
      <c r="M722" s="69"/>
      <c r="N722" s="69"/>
      <c r="O722" s="39"/>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69"/>
      <c r="M723" s="69"/>
      <c r="N723" s="69"/>
      <c r="O723" s="39"/>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69"/>
      <c r="M724" s="69"/>
      <c r="N724" s="69"/>
      <c r="O724" s="39"/>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69"/>
      <c r="M725" s="69"/>
      <c r="N725" s="69"/>
      <c r="O725" s="39"/>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69"/>
      <c r="M726" s="69"/>
      <c r="N726" s="69"/>
      <c r="O726" s="39"/>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69"/>
      <c r="M727" s="69"/>
      <c r="N727" s="69"/>
      <c r="O727" s="39"/>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69"/>
      <c r="M728" s="69"/>
      <c r="N728" s="69"/>
      <c r="O728" s="39"/>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69"/>
      <c r="M729" s="69"/>
      <c r="N729" s="69"/>
      <c r="O729" s="39"/>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69"/>
      <c r="M730" s="69"/>
      <c r="N730" s="69"/>
      <c r="O730" s="39"/>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69"/>
      <c r="M731" s="69"/>
      <c r="N731" s="69"/>
      <c r="O731" s="39"/>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69"/>
      <c r="M732" s="69"/>
      <c r="N732" s="69"/>
      <c r="O732" s="39"/>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69"/>
      <c r="M733" s="69"/>
      <c r="N733" s="69"/>
      <c r="O733" s="39"/>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69"/>
      <c r="M734" s="69"/>
      <c r="N734" s="69"/>
      <c r="O734" s="39"/>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69"/>
      <c r="M735" s="69"/>
      <c r="N735" s="69"/>
      <c r="O735" s="39"/>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69"/>
      <c r="M736" s="69"/>
      <c r="N736" s="69"/>
      <c r="O736" s="39"/>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69"/>
      <c r="M737" s="69"/>
      <c r="N737" s="69"/>
      <c r="O737" s="39"/>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69"/>
      <c r="M738" s="69"/>
      <c r="N738" s="69"/>
      <c r="O738" s="39"/>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69"/>
      <c r="M739" s="69"/>
      <c r="N739" s="69"/>
      <c r="O739" s="39"/>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69"/>
      <c r="M740" s="69"/>
      <c r="N740" s="69"/>
      <c r="O740" s="39"/>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69"/>
      <c r="M741" s="69"/>
      <c r="N741" s="69"/>
      <c r="O741" s="39"/>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69"/>
      <c r="M742" s="69"/>
      <c r="N742" s="69"/>
      <c r="O742" s="39"/>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69"/>
      <c r="M743" s="69"/>
      <c r="N743" s="69"/>
      <c r="O743" s="39"/>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69"/>
      <c r="M744" s="69"/>
      <c r="N744" s="69"/>
      <c r="O744" s="39"/>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69"/>
      <c r="M745" s="69"/>
      <c r="N745" s="69"/>
      <c r="O745" s="39"/>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69"/>
      <c r="M746" s="69"/>
      <c r="N746" s="69"/>
      <c r="O746" s="39"/>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69"/>
      <c r="M747" s="69"/>
      <c r="N747" s="69"/>
      <c r="O747" s="39"/>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69"/>
      <c r="M748" s="69"/>
      <c r="N748" s="69"/>
      <c r="O748" s="39"/>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69"/>
      <c r="M749" s="69"/>
      <c r="N749" s="69"/>
      <c r="O749" s="39"/>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69"/>
      <c r="M750" s="69"/>
      <c r="N750" s="69"/>
      <c r="O750" s="39"/>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69"/>
      <c r="M751" s="69"/>
      <c r="N751" s="69"/>
      <c r="O751" s="39"/>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69"/>
      <c r="M752" s="69"/>
      <c r="N752" s="69"/>
      <c r="O752" s="39"/>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69"/>
      <c r="M753" s="69"/>
      <c r="N753" s="69"/>
      <c r="O753" s="39"/>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69"/>
      <c r="M754" s="69"/>
      <c r="N754" s="69"/>
      <c r="O754" s="39"/>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69"/>
      <c r="M755" s="69"/>
      <c r="N755" s="69"/>
      <c r="O755" s="39"/>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69"/>
      <c r="M756" s="69"/>
      <c r="N756" s="69"/>
      <c r="O756" s="39"/>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69"/>
      <c r="M757" s="69"/>
      <c r="N757" s="69"/>
      <c r="O757" s="39"/>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69"/>
      <c r="M758" s="69"/>
      <c r="N758" s="69"/>
      <c r="O758" s="39"/>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69"/>
      <c r="M759" s="69"/>
      <c r="N759" s="69"/>
      <c r="O759" s="39"/>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69"/>
      <c r="M760" s="69"/>
      <c r="N760" s="69"/>
      <c r="O760" s="39"/>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69"/>
      <c r="M761" s="69"/>
      <c r="N761" s="69"/>
      <c r="O761" s="39"/>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69"/>
      <c r="M762" s="69"/>
      <c r="N762" s="69"/>
      <c r="O762" s="39"/>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69"/>
      <c r="M763" s="69"/>
      <c r="N763" s="69"/>
      <c r="O763" s="39"/>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69"/>
      <c r="M764" s="69"/>
      <c r="N764" s="69"/>
      <c r="O764" s="39"/>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69"/>
      <c r="M765" s="69"/>
      <c r="N765" s="69"/>
      <c r="O765" s="39"/>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69"/>
      <c r="M766" s="69"/>
      <c r="N766" s="69"/>
      <c r="O766" s="39"/>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69"/>
      <c r="M767" s="69"/>
      <c r="N767" s="69"/>
      <c r="O767" s="39"/>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69"/>
      <c r="M768" s="69"/>
      <c r="N768" s="69"/>
      <c r="O768" s="39"/>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69"/>
      <c r="M769" s="69"/>
      <c r="N769" s="69"/>
      <c r="O769" s="39"/>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69"/>
      <c r="M770" s="69"/>
      <c r="N770" s="69"/>
      <c r="O770" s="39"/>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69"/>
      <c r="M771" s="69"/>
      <c r="N771" s="69"/>
      <c r="O771" s="39"/>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69"/>
      <c r="M772" s="69"/>
      <c r="N772" s="69"/>
      <c r="O772" s="39"/>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69"/>
      <c r="M773" s="69"/>
      <c r="N773" s="69"/>
      <c r="O773" s="39"/>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69"/>
      <c r="M774" s="69"/>
      <c r="N774" s="69"/>
      <c r="O774" s="39"/>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69"/>
      <c r="M775" s="69"/>
      <c r="N775" s="69"/>
      <c r="O775" s="39"/>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69"/>
      <c r="M776" s="69"/>
      <c r="N776" s="69"/>
      <c r="O776" s="39"/>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69"/>
      <c r="M777" s="69"/>
      <c r="N777" s="69"/>
      <c r="O777" s="39"/>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69"/>
      <c r="M778" s="69"/>
      <c r="N778" s="69"/>
      <c r="O778" s="39"/>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69"/>
      <c r="M779" s="69"/>
      <c r="N779" s="69"/>
      <c r="O779" s="39"/>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69"/>
      <c r="M780" s="69"/>
      <c r="N780" s="69"/>
      <c r="O780" s="39"/>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69"/>
      <c r="M781" s="69"/>
      <c r="N781" s="69"/>
      <c r="O781" s="39"/>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69"/>
      <c r="M782" s="69"/>
      <c r="N782" s="69"/>
      <c r="O782" s="39"/>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69"/>
      <c r="M783" s="69"/>
      <c r="N783" s="69"/>
      <c r="O783" s="39"/>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69"/>
      <c r="M784" s="69"/>
      <c r="N784" s="69"/>
      <c r="O784" s="39"/>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69"/>
      <c r="M785" s="69"/>
      <c r="N785" s="69"/>
      <c r="O785" s="39"/>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69"/>
      <c r="M786" s="69"/>
      <c r="N786" s="69"/>
      <c r="O786" s="39"/>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69"/>
      <c r="M787" s="69"/>
      <c r="N787" s="69"/>
      <c r="O787" s="39"/>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69"/>
      <c r="M788" s="69"/>
      <c r="N788" s="69"/>
      <c r="O788" s="39"/>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69"/>
      <c r="M789" s="69"/>
      <c r="N789" s="69"/>
      <c r="O789" s="39"/>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69"/>
      <c r="M790" s="69"/>
      <c r="N790" s="69"/>
      <c r="O790" s="39"/>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69"/>
      <c r="M791" s="69"/>
      <c r="N791" s="69"/>
      <c r="O791" s="39"/>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69"/>
      <c r="M792" s="69"/>
      <c r="N792" s="69"/>
      <c r="O792" s="39"/>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69"/>
      <c r="M793" s="69"/>
      <c r="N793" s="69"/>
      <c r="O793" s="39"/>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69"/>
      <c r="M794" s="69"/>
      <c r="N794" s="69"/>
      <c r="O794" s="39"/>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69"/>
      <c r="M795" s="69"/>
      <c r="N795" s="69"/>
      <c r="O795" s="39"/>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69"/>
      <c r="M796" s="69"/>
      <c r="N796" s="69"/>
      <c r="O796" s="39"/>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69"/>
      <c r="M797" s="69"/>
      <c r="N797" s="69"/>
      <c r="O797" s="39"/>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69"/>
      <c r="M798" s="69"/>
      <c r="N798" s="69"/>
      <c r="O798" s="39"/>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69"/>
      <c r="M799" s="69"/>
      <c r="N799" s="69"/>
      <c r="O799" s="39"/>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69"/>
      <c r="M800" s="69"/>
      <c r="N800" s="69"/>
      <c r="O800" s="39"/>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69"/>
      <c r="M801" s="69"/>
      <c r="N801" s="69"/>
      <c r="O801" s="39"/>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69"/>
      <c r="M802" s="69"/>
      <c r="N802" s="69"/>
      <c r="O802" s="39"/>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69"/>
      <c r="M803" s="69"/>
      <c r="N803" s="69"/>
      <c r="O803" s="39"/>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69"/>
      <c r="M804" s="69"/>
      <c r="N804" s="69"/>
      <c r="O804" s="39"/>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69"/>
      <c r="M805" s="69"/>
      <c r="N805" s="69"/>
      <c r="O805" s="39"/>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69"/>
      <c r="M806" s="69"/>
      <c r="N806" s="69"/>
      <c r="O806" s="39"/>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69"/>
      <c r="M807" s="69"/>
      <c r="N807" s="69"/>
      <c r="O807" s="39"/>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69"/>
      <c r="M808" s="69"/>
      <c r="N808" s="69"/>
      <c r="O808" s="39"/>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69"/>
      <c r="M809" s="69"/>
      <c r="N809" s="69"/>
      <c r="O809" s="39"/>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69"/>
      <c r="M810" s="69"/>
      <c r="N810" s="69"/>
      <c r="O810" s="39"/>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69"/>
      <c r="M811" s="69"/>
      <c r="N811" s="69"/>
      <c r="O811" s="39"/>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69"/>
      <c r="M812" s="69"/>
      <c r="N812" s="69"/>
      <c r="O812" s="39"/>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69"/>
      <c r="M813" s="69"/>
      <c r="N813" s="69"/>
      <c r="O813" s="39"/>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69"/>
      <c r="M814" s="69"/>
      <c r="N814" s="69"/>
      <c r="O814" s="39"/>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69"/>
      <c r="M815" s="69"/>
      <c r="N815" s="69"/>
      <c r="O815" s="39"/>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69"/>
      <c r="M816" s="69"/>
      <c r="N816" s="69"/>
      <c r="O816" s="39"/>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69"/>
      <c r="M817" s="69"/>
      <c r="N817" s="69"/>
      <c r="O817" s="39"/>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69"/>
      <c r="M818" s="69"/>
      <c r="N818" s="69"/>
      <c r="O818" s="39"/>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69"/>
      <c r="M819" s="69"/>
      <c r="N819" s="69"/>
      <c r="O819" s="39"/>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69"/>
      <c r="M820" s="69"/>
      <c r="N820" s="69"/>
      <c r="O820" s="39"/>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69"/>
      <c r="M821" s="69"/>
      <c r="N821" s="69"/>
      <c r="O821" s="39"/>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69"/>
      <c r="M822" s="69"/>
      <c r="N822" s="69"/>
      <c r="O822" s="39"/>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69"/>
      <c r="M823" s="69"/>
      <c r="N823" s="69"/>
      <c r="O823" s="39"/>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69"/>
      <c r="M824" s="69"/>
      <c r="N824" s="69"/>
      <c r="O824" s="39"/>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69"/>
      <c r="M825" s="69"/>
      <c r="N825" s="69"/>
      <c r="O825" s="39"/>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69"/>
      <c r="M826" s="69"/>
      <c r="N826" s="69"/>
      <c r="O826" s="39"/>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69"/>
      <c r="M827" s="69"/>
      <c r="N827" s="69"/>
      <c r="O827" s="39"/>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69"/>
      <c r="M828" s="69"/>
      <c r="N828" s="69"/>
      <c r="O828" s="39"/>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69"/>
      <c r="M829" s="69"/>
      <c r="N829" s="69"/>
      <c r="O829" s="39"/>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69"/>
      <c r="M830" s="69"/>
      <c r="N830" s="69"/>
      <c r="O830" s="39"/>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69"/>
      <c r="M831" s="69"/>
      <c r="N831" s="69"/>
      <c r="O831" s="39"/>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69"/>
      <c r="M832" s="69"/>
      <c r="N832" s="69"/>
      <c r="O832" s="39"/>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69"/>
      <c r="M833" s="69"/>
      <c r="N833" s="69"/>
      <c r="O833" s="39"/>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69"/>
      <c r="M834" s="69"/>
      <c r="N834" s="69"/>
      <c r="O834" s="39"/>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69"/>
      <c r="M835" s="69"/>
      <c r="N835" s="69"/>
      <c r="O835" s="39"/>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69"/>
      <c r="M836" s="69"/>
      <c r="N836" s="69"/>
      <c r="O836" s="39"/>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69"/>
      <c r="M837" s="69"/>
      <c r="N837" s="69"/>
      <c r="O837" s="39"/>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69"/>
      <c r="M838" s="69"/>
      <c r="N838" s="69"/>
      <c r="O838" s="39"/>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69"/>
      <c r="M839" s="69"/>
      <c r="N839" s="69"/>
      <c r="O839" s="39"/>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69"/>
      <c r="M840" s="69"/>
      <c r="N840" s="69"/>
      <c r="O840" s="39"/>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69"/>
      <c r="M841" s="69"/>
      <c r="N841" s="69"/>
      <c r="O841" s="39"/>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69"/>
      <c r="M842" s="69"/>
      <c r="N842" s="69"/>
      <c r="O842" s="39"/>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69"/>
      <c r="M843" s="69"/>
      <c r="N843" s="69"/>
      <c r="O843" s="39"/>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69"/>
      <c r="M844" s="69"/>
      <c r="N844" s="69"/>
      <c r="O844" s="39"/>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69"/>
      <c r="M845" s="69"/>
      <c r="N845" s="69"/>
      <c r="O845" s="39"/>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69"/>
      <c r="M846" s="69"/>
      <c r="N846" s="69"/>
      <c r="O846" s="39"/>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69"/>
      <c r="M847" s="69"/>
      <c r="N847" s="69"/>
      <c r="O847" s="39"/>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69"/>
      <c r="M848" s="69"/>
      <c r="N848" s="69"/>
      <c r="O848" s="39"/>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69"/>
      <c r="M849" s="69"/>
      <c r="N849" s="69"/>
      <c r="O849" s="39"/>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69"/>
      <c r="M850" s="69"/>
      <c r="N850" s="69"/>
      <c r="O850" s="39"/>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69"/>
      <c r="M851" s="69"/>
      <c r="N851" s="69"/>
      <c r="O851" s="39"/>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69"/>
      <c r="M852" s="69"/>
      <c r="N852" s="69"/>
      <c r="O852" s="39"/>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69"/>
      <c r="M853" s="69"/>
      <c r="N853" s="69"/>
      <c r="O853" s="39"/>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69"/>
      <c r="M854" s="69"/>
      <c r="N854" s="69"/>
      <c r="O854" s="39"/>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69"/>
      <c r="M855" s="69"/>
      <c r="N855" s="69"/>
      <c r="O855" s="39"/>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69"/>
      <c r="M856" s="69"/>
      <c r="N856" s="69"/>
      <c r="O856" s="39"/>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69"/>
      <c r="M857" s="69"/>
      <c r="N857" s="69"/>
      <c r="O857" s="39"/>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69"/>
      <c r="M858" s="69"/>
      <c r="N858" s="69"/>
      <c r="O858" s="39"/>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69"/>
      <c r="M859" s="69"/>
      <c r="N859" s="69"/>
      <c r="O859" s="39"/>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69"/>
      <c r="M860" s="69"/>
      <c r="N860" s="69"/>
      <c r="O860" s="39"/>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69"/>
      <c r="M861" s="69"/>
      <c r="N861" s="69"/>
      <c r="O861" s="39"/>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69"/>
      <c r="M862" s="69"/>
      <c r="N862" s="69"/>
      <c r="O862" s="39"/>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69"/>
      <c r="M863" s="69"/>
      <c r="N863" s="69"/>
      <c r="O863" s="39"/>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69"/>
      <c r="M864" s="69"/>
      <c r="N864" s="69"/>
      <c r="O864" s="39"/>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69"/>
      <c r="M865" s="69"/>
      <c r="N865" s="69"/>
      <c r="O865" s="39"/>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69"/>
      <c r="M866" s="69"/>
      <c r="N866" s="69"/>
      <c r="O866" s="39"/>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69"/>
      <c r="M867" s="69"/>
      <c r="N867" s="69"/>
      <c r="O867" s="39"/>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69"/>
      <c r="M868" s="69"/>
      <c r="N868" s="69"/>
      <c r="O868" s="39"/>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69"/>
      <c r="M869" s="69"/>
      <c r="N869" s="69"/>
      <c r="O869" s="39"/>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69"/>
      <c r="M870" s="69"/>
      <c r="N870" s="69"/>
      <c r="O870" s="39"/>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69"/>
      <c r="M871" s="69"/>
      <c r="N871" s="69"/>
      <c r="O871" s="39"/>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69"/>
      <c r="M872" s="69"/>
      <c r="N872" s="69"/>
      <c r="O872" s="39"/>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69"/>
      <c r="M873" s="69"/>
      <c r="N873" s="69"/>
      <c r="O873" s="39"/>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69"/>
      <c r="M874" s="69"/>
      <c r="N874" s="69"/>
      <c r="O874" s="39"/>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69"/>
      <c r="M875" s="69"/>
      <c r="N875" s="69"/>
      <c r="O875" s="39"/>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69"/>
      <c r="M876" s="69"/>
      <c r="N876" s="69"/>
      <c r="O876" s="39"/>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69"/>
      <c r="M877" s="69"/>
      <c r="N877" s="69"/>
      <c r="O877" s="39"/>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69"/>
      <c r="M878" s="69"/>
      <c r="N878" s="69"/>
      <c r="O878" s="39"/>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69"/>
      <c r="M879" s="69"/>
      <c r="N879" s="69"/>
      <c r="O879" s="39"/>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69"/>
      <c r="M880" s="69"/>
      <c r="N880" s="69"/>
      <c r="O880" s="39"/>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69"/>
      <c r="M881" s="69"/>
      <c r="N881" s="69"/>
      <c r="O881" s="39"/>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69"/>
      <c r="M882" s="69"/>
      <c r="N882" s="69"/>
      <c r="O882" s="39"/>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69"/>
      <c r="M883" s="69"/>
      <c r="N883" s="69"/>
      <c r="O883" s="39"/>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69"/>
      <c r="M884" s="69"/>
      <c r="N884" s="69"/>
      <c r="O884" s="39"/>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69"/>
      <c r="M885" s="69"/>
      <c r="N885" s="69"/>
      <c r="O885" s="39"/>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69"/>
      <c r="M886" s="69"/>
      <c r="N886" s="69"/>
      <c r="O886" s="39"/>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69"/>
      <c r="M887" s="69"/>
      <c r="N887" s="69"/>
      <c r="O887" s="39"/>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69"/>
      <c r="M888" s="69"/>
      <c r="N888" s="69"/>
      <c r="O888" s="39"/>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69"/>
      <c r="M889" s="69"/>
      <c r="N889" s="69"/>
      <c r="O889" s="39"/>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69"/>
      <c r="M890" s="69"/>
      <c r="N890" s="69"/>
      <c r="O890" s="39"/>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69"/>
      <c r="M891" s="69"/>
      <c r="N891" s="69"/>
      <c r="O891" s="39"/>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69"/>
      <c r="M892" s="69"/>
      <c r="N892" s="69"/>
      <c r="O892" s="39"/>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69"/>
      <c r="M893" s="69"/>
      <c r="N893" s="69"/>
      <c r="O893" s="39"/>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69"/>
      <c r="M894" s="69"/>
      <c r="N894" s="69"/>
      <c r="O894" s="39"/>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69"/>
      <c r="M895" s="69"/>
      <c r="N895" s="69"/>
      <c r="O895" s="39"/>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69"/>
      <c r="M896" s="69"/>
      <c r="N896" s="69"/>
      <c r="O896" s="39"/>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69"/>
      <c r="M897" s="69"/>
      <c r="N897" s="69"/>
      <c r="O897" s="39"/>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69"/>
      <c r="M898" s="69"/>
      <c r="N898" s="69"/>
      <c r="O898" s="39"/>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69"/>
      <c r="M899" s="69"/>
      <c r="N899" s="69"/>
      <c r="O899" s="39"/>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69"/>
      <c r="M900" s="69"/>
      <c r="N900" s="69"/>
      <c r="O900" s="39"/>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69"/>
      <c r="M901" s="69"/>
      <c r="N901" s="69"/>
      <c r="O901" s="39"/>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69"/>
      <c r="M902" s="69"/>
      <c r="N902" s="69"/>
      <c r="O902" s="39"/>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69"/>
      <c r="M903" s="69"/>
      <c r="N903" s="69"/>
      <c r="O903" s="39"/>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69"/>
      <c r="M904" s="69"/>
      <c r="N904" s="69"/>
      <c r="O904" s="39"/>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69"/>
      <c r="M905" s="69"/>
      <c r="N905" s="69"/>
      <c r="O905" s="39"/>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69"/>
      <c r="M906" s="69"/>
      <c r="N906" s="69"/>
      <c r="O906" s="39"/>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69"/>
      <c r="M907" s="69"/>
      <c r="N907" s="69"/>
      <c r="O907" s="39"/>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69"/>
      <c r="M908" s="69"/>
      <c r="N908" s="69"/>
      <c r="O908" s="39"/>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69"/>
      <c r="M909" s="69"/>
      <c r="N909" s="69"/>
      <c r="O909" s="39"/>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69"/>
      <c r="M910" s="69"/>
      <c r="N910" s="69"/>
      <c r="O910" s="39"/>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69"/>
      <c r="M911" s="69"/>
      <c r="N911" s="69"/>
      <c r="O911" s="39"/>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69"/>
      <c r="M912" s="69"/>
      <c r="N912" s="69"/>
      <c r="O912" s="39"/>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69"/>
      <c r="M913" s="69"/>
      <c r="N913" s="69"/>
      <c r="O913" s="39"/>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69"/>
      <c r="M914" s="69"/>
      <c r="N914" s="69"/>
      <c r="O914" s="39"/>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69"/>
      <c r="M915" s="69"/>
      <c r="N915" s="69"/>
      <c r="O915" s="39"/>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69"/>
      <c r="M916" s="69"/>
      <c r="N916" s="69"/>
      <c r="O916" s="39"/>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69"/>
      <c r="M917" s="69"/>
      <c r="N917" s="69"/>
      <c r="O917" s="39"/>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69"/>
      <c r="M918" s="69"/>
      <c r="N918" s="69"/>
      <c r="O918" s="39"/>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69"/>
      <c r="M919" s="69"/>
      <c r="N919" s="69"/>
      <c r="O919" s="39"/>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69"/>
      <c r="M920" s="69"/>
      <c r="N920" s="69"/>
      <c r="O920" s="39"/>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69"/>
      <c r="M921" s="69"/>
      <c r="N921" s="69"/>
      <c r="O921" s="39"/>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69"/>
      <c r="M922" s="69"/>
      <c r="N922" s="69"/>
      <c r="O922" s="39"/>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69"/>
      <c r="M923" s="69"/>
      <c r="N923" s="69"/>
      <c r="O923" s="39"/>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69"/>
      <c r="M924" s="69"/>
      <c r="N924" s="69"/>
      <c r="O924" s="39"/>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69"/>
      <c r="M925" s="69"/>
      <c r="N925" s="69"/>
      <c r="O925" s="39"/>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69"/>
      <c r="M926" s="69"/>
      <c r="N926" s="69"/>
      <c r="O926" s="39"/>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69"/>
      <c r="M927" s="69"/>
      <c r="N927" s="69"/>
      <c r="O927" s="39"/>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69"/>
      <c r="M928" s="69"/>
      <c r="N928" s="69"/>
      <c r="O928" s="39"/>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69"/>
      <c r="M929" s="69"/>
      <c r="N929" s="69"/>
      <c r="O929" s="39"/>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69"/>
      <c r="M930" s="69"/>
      <c r="N930" s="69"/>
      <c r="O930" s="39"/>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69"/>
      <c r="M931" s="69"/>
      <c r="N931" s="69"/>
      <c r="O931" s="39"/>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69"/>
      <c r="M932" s="69"/>
      <c r="N932" s="69"/>
      <c r="O932" s="39"/>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69"/>
      <c r="M933" s="69"/>
      <c r="N933" s="69"/>
      <c r="O933" s="39"/>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69"/>
      <c r="M934" s="69"/>
      <c r="N934" s="69"/>
      <c r="O934" s="39"/>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69"/>
      <c r="M935" s="69"/>
      <c r="N935" s="69"/>
      <c r="O935" s="39"/>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69"/>
      <c r="M936" s="69"/>
      <c r="N936" s="69"/>
      <c r="O936" s="39"/>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69"/>
      <c r="M937" s="69"/>
      <c r="N937" s="69"/>
      <c r="O937" s="39"/>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69"/>
      <c r="M938" s="69"/>
      <c r="N938" s="69"/>
      <c r="O938" s="39"/>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69"/>
      <c r="M939" s="69"/>
      <c r="N939" s="69"/>
      <c r="O939" s="39"/>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69"/>
      <c r="M940" s="69"/>
      <c r="N940" s="69"/>
      <c r="O940" s="39"/>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69"/>
      <c r="M941" s="69"/>
      <c r="N941" s="69"/>
      <c r="O941" s="39"/>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69"/>
      <c r="M942" s="69"/>
      <c r="N942" s="69"/>
      <c r="O942" s="39"/>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69"/>
      <c r="M943" s="69"/>
      <c r="N943" s="69"/>
      <c r="O943" s="39"/>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69"/>
      <c r="M944" s="69"/>
      <c r="N944" s="69"/>
      <c r="O944" s="39"/>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69"/>
      <c r="M945" s="69"/>
      <c r="N945" s="69"/>
      <c r="O945" s="39"/>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69"/>
      <c r="M946" s="69"/>
      <c r="N946" s="69"/>
      <c r="O946" s="39"/>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69"/>
      <c r="M947" s="69"/>
      <c r="N947" s="69"/>
      <c r="O947" s="39"/>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69"/>
      <c r="M948" s="69"/>
      <c r="N948" s="69"/>
      <c r="O948" s="39"/>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69"/>
      <c r="M949" s="69"/>
      <c r="N949" s="69"/>
      <c r="O949" s="39"/>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69"/>
      <c r="M950" s="69"/>
      <c r="N950" s="69"/>
      <c r="O950" s="39"/>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69"/>
      <c r="M951" s="69"/>
      <c r="N951" s="69"/>
      <c r="O951" s="39"/>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69"/>
      <c r="M952" s="69"/>
      <c r="N952" s="69"/>
      <c r="O952" s="39"/>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69"/>
      <c r="M953" s="69"/>
      <c r="N953" s="69"/>
      <c r="O953" s="39"/>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69"/>
      <c r="M954" s="69"/>
      <c r="N954" s="69"/>
      <c r="O954" s="39"/>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69"/>
      <c r="M955" s="69"/>
      <c r="N955" s="69"/>
      <c r="O955" s="39"/>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69"/>
      <c r="M956" s="69"/>
      <c r="N956" s="69"/>
      <c r="O956" s="39"/>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69"/>
      <c r="M957" s="69"/>
      <c r="N957" s="69"/>
      <c r="O957" s="39"/>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69"/>
      <c r="M958" s="69"/>
      <c r="N958" s="69"/>
      <c r="O958" s="39"/>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69"/>
      <c r="M959" s="69"/>
      <c r="N959" s="69"/>
      <c r="O959" s="39"/>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69"/>
      <c r="M960" s="69"/>
      <c r="N960" s="69"/>
      <c r="O960" s="39"/>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69"/>
      <c r="M961" s="69"/>
      <c r="N961" s="69"/>
      <c r="O961" s="39"/>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69"/>
      <c r="M962" s="69"/>
      <c r="N962" s="69"/>
      <c r="O962" s="39"/>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69"/>
      <c r="M963" s="69"/>
      <c r="N963" s="69"/>
      <c r="O963" s="39"/>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69"/>
      <c r="M964" s="69"/>
      <c r="N964" s="69"/>
      <c r="O964" s="39"/>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69"/>
      <c r="M965" s="69"/>
      <c r="N965" s="69"/>
      <c r="O965" s="39"/>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69"/>
      <c r="M966" s="69"/>
      <c r="N966" s="69"/>
      <c r="O966" s="39"/>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69"/>
      <c r="M967" s="69"/>
      <c r="N967" s="69"/>
      <c r="O967" s="39"/>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69"/>
      <c r="M968" s="69"/>
      <c r="N968" s="69"/>
      <c r="O968" s="39"/>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69"/>
      <c r="M969" s="69"/>
      <c r="N969" s="69"/>
      <c r="O969" s="39"/>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69"/>
      <c r="M970" s="69"/>
      <c r="N970" s="69"/>
      <c r="O970" s="39"/>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69"/>
      <c r="M971" s="69"/>
      <c r="N971" s="69"/>
      <c r="O971" s="39"/>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69"/>
      <c r="M972" s="69"/>
      <c r="N972" s="69"/>
      <c r="O972" s="39"/>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69"/>
      <c r="M973" s="69"/>
      <c r="N973" s="69"/>
      <c r="O973" s="39"/>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69"/>
      <c r="M974" s="69"/>
      <c r="N974" s="69"/>
      <c r="O974" s="39"/>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69"/>
      <c r="M975" s="69"/>
      <c r="N975" s="69"/>
      <c r="O975" s="39"/>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69"/>
      <c r="M976" s="69"/>
      <c r="N976" s="69"/>
      <c r="O976" s="39"/>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69"/>
      <c r="M977" s="69"/>
      <c r="N977" s="69"/>
      <c r="O977" s="39"/>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69"/>
      <c r="M978" s="69"/>
      <c r="N978" s="69"/>
      <c r="O978" s="39"/>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69"/>
      <c r="M979" s="69"/>
      <c r="N979" s="69"/>
      <c r="O979" s="39"/>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69"/>
      <c r="M980" s="69"/>
      <c r="N980" s="69"/>
      <c r="O980" s="39"/>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69"/>
      <c r="M981" s="69"/>
      <c r="N981" s="69"/>
      <c r="O981" s="39"/>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69"/>
      <c r="M982" s="69"/>
      <c r="N982" s="69"/>
      <c r="O982" s="39"/>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69"/>
      <c r="M983" s="69"/>
      <c r="N983" s="69"/>
      <c r="O983" s="39"/>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69"/>
      <c r="M984" s="69"/>
      <c r="N984" s="69"/>
      <c r="O984" s="39"/>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69"/>
      <c r="M985" s="69"/>
      <c r="N985" s="69"/>
      <c r="O985" s="39"/>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69"/>
      <c r="M986" s="69"/>
      <c r="N986" s="69"/>
      <c r="O986" s="39"/>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69"/>
      <c r="M987" s="69"/>
      <c r="N987" s="69"/>
      <c r="O987" s="39"/>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69"/>
      <c r="M988" s="69"/>
      <c r="N988" s="69"/>
      <c r="O988" s="39"/>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69"/>
      <c r="M989" s="69"/>
      <c r="N989" s="69"/>
      <c r="O989" s="39"/>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69"/>
      <c r="M990" s="69"/>
      <c r="N990" s="69"/>
      <c r="O990" s="39"/>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69"/>
      <c r="M991" s="69"/>
      <c r="N991" s="69"/>
      <c r="O991" s="39"/>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69"/>
      <c r="M992" s="69"/>
      <c r="N992" s="69"/>
      <c r="O992" s="39"/>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69"/>
      <c r="M993" s="69"/>
      <c r="N993" s="69"/>
      <c r="O993" s="39"/>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69"/>
      <c r="M994" s="69"/>
      <c r="N994" s="69"/>
      <c r="O994" s="39"/>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69"/>
      <c r="M995" s="69"/>
      <c r="N995" s="69"/>
      <c r="O995" s="39"/>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69"/>
      <c r="M996" s="69"/>
      <c r="N996" s="69"/>
      <c r="O996" s="39"/>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69"/>
      <c r="M997" s="69"/>
      <c r="N997" s="69"/>
      <c r="O997" s="39"/>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69"/>
      <c r="M998" s="69"/>
      <c r="N998" s="69"/>
      <c r="O998" s="39"/>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69"/>
      <c r="M999" s="69"/>
      <c r="N999" s="69"/>
      <c r="O999" s="39"/>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69"/>
      <c r="M1000" s="69"/>
      <c r="N1000" s="69"/>
      <c r="O1000" s="39"/>
      <c r="P1000" s="38"/>
      <c r="Q1000" s="38"/>
      <c r="R1000" s="38"/>
      <c r="S1000" s="38"/>
      <c r="T1000" s="38"/>
      <c r="U1000" s="38"/>
      <c r="V1000" s="38"/>
      <c r="W1000" s="38"/>
      <c r="X1000" s="38"/>
      <c r="Y1000" s="38"/>
      <c r="Z1000" s="38"/>
    </row>
  </sheetData>
  <autoFilter ref="C1:C122"/>
  <mergeCells count="159">
    <mergeCell ref="L37:L44"/>
    <mergeCell ref="M37:M44"/>
    <mergeCell ref="I29:I36"/>
    <mergeCell ref="J29:J36"/>
    <mergeCell ref="K29:K36"/>
    <mergeCell ref="L29:L36"/>
    <mergeCell ref="M29:M36"/>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D29:D36"/>
    <mergeCell ref="B37:B44"/>
    <mergeCell ref="D37:D44"/>
    <mergeCell ref="B45:B47"/>
    <mergeCell ref="D45:D47"/>
    <mergeCell ref="D48:D55"/>
    <mergeCell ref="D80:D82"/>
    <mergeCell ref="D83:D90"/>
    <mergeCell ref="B29:B36"/>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J21:J28"/>
    <mergeCell ref="K21:K28"/>
    <mergeCell ref="L21:L28"/>
    <mergeCell ref="M21:M28"/>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D21:D28"/>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s>
  <dataValidations count="1">
    <dataValidation type="list" allowBlank="1" showErrorMessage="1" sqref="F21 J21 F29 J29 F37 J37 F48 J48 F56 J56 F64 J64 F72 J72 F83 J83 F91 J91 F99 J99 F107 J107 F115 J115">
      <formula1>"1.0,2.0,3.0"</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topLeftCell="H16" workbookViewId="0">
      <selection activeCell="F123" sqref="F123:F130"/>
    </sheetView>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36.28515625" customWidth="1"/>
    <col min="9" max="9" width="39.5703125" customWidth="1"/>
    <col min="10" max="10" width="7.42578125" customWidth="1"/>
    <col min="11" max="11" width="10.28515625" customWidth="1"/>
    <col min="12" max="26" width="9.140625" customWidth="1"/>
  </cols>
  <sheetData>
    <row r="1" spans="1:26" ht="32.25" customHeight="1" x14ac:dyDescent="0.3">
      <c r="A1" s="38"/>
      <c r="B1" s="38"/>
      <c r="C1" s="38"/>
      <c r="D1" s="38"/>
      <c r="E1" s="38"/>
      <c r="F1" s="38"/>
      <c r="G1" s="38"/>
      <c r="H1" s="38"/>
      <c r="I1" s="38"/>
      <c r="J1" s="38"/>
      <c r="K1" s="38"/>
      <c r="L1" s="69"/>
      <c r="M1" s="69"/>
      <c r="N1" s="69"/>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69"/>
      <c r="M2" s="69"/>
      <c r="N2" s="69"/>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69"/>
      <c r="M3" s="69"/>
      <c r="N3" s="69"/>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69"/>
      <c r="M4" s="69"/>
      <c r="N4" s="69"/>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69"/>
      <c r="M5" s="69"/>
      <c r="N5" s="69"/>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69"/>
      <c r="M6" s="69"/>
      <c r="N6" s="69"/>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69"/>
      <c r="M7" s="69"/>
      <c r="N7" s="69"/>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69"/>
      <c r="M8" s="69"/>
      <c r="N8" s="69"/>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69"/>
      <c r="M9" s="69"/>
      <c r="N9" s="69"/>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69"/>
      <c r="M10" s="69"/>
      <c r="N10" s="69"/>
      <c r="O10" s="38"/>
      <c r="P10" s="38"/>
      <c r="Q10" s="38"/>
      <c r="R10" s="38"/>
      <c r="S10" s="38"/>
      <c r="T10" s="38"/>
      <c r="U10" s="38"/>
      <c r="V10" s="38"/>
      <c r="W10" s="38"/>
      <c r="X10" s="38"/>
      <c r="Y10" s="38"/>
      <c r="Z10" s="38"/>
    </row>
    <row r="11" spans="1:26" ht="32.25" customHeight="1" x14ac:dyDescent="0.3">
      <c r="A11" s="38"/>
      <c r="B11" s="38"/>
      <c r="C11" s="89"/>
      <c r="D11" s="89"/>
      <c r="E11" s="89"/>
      <c r="F11" s="89"/>
      <c r="G11" s="89"/>
      <c r="H11" s="89"/>
      <c r="I11" s="89"/>
      <c r="J11" s="38"/>
      <c r="K11" s="38"/>
      <c r="L11" s="69"/>
      <c r="M11" s="69"/>
      <c r="N11" s="69"/>
      <c r="O11" s="38"/>
      <c r="P11" s="38"/>
      <c r="Q11" s="38"/>
      <c r="R11" s="38"/>
      <c r="S11" s="38"/>
      <c r="T11" s="38"/>
      <c r="U11" s="38"/>
      <c r="V11" s="38"/>
      <c r="W11" s="38"/>
      <c r="X11" s="38"/>
      <c r="Y11" s="38"/>
      <c r="Z11" s="38"/>
    </row>
    <row r="12" spans="1:26" ht="26.25" customHeight="1" x14ac:dyDescent="0.3">
      <c r="A12" s="38"/>
      <c r="B12" s="38"/>
      <c r="C12" s="90" t="s">
        <v>484</v>
      </c>
      <c r="D12" s="90"/>
      <c r="E12" s="90"/>
      <c r="F12" s="90"/>
      <c r="G12" s="90"/>
      <c r="H12" s="90"/>
      <c r="I12" s="90"/>
      <c r="J12" s="90"/>
      <c r="K12" s="90"/>
      <c r="L12" s="69"/>
      <c r="M12" s="69"/>
      <c r="N12" s="69"/>
      <c r="O12" s="38"/>
      <c r="P12" s="38"/>
      <c r="Q12" s="38"/>
      <c r="R12" s="38"/>
      <c r="S12" s="38"/>
      <c r="T12" s="38"/>
      <c r="U12" s="38"/>
      <c r="V12" s="38"/>
      <c r="W12" s="38"/>
      <c r="X12" s="38"/>
      <c r="Y12" s="38"/>
      <c r="Z12" s="38"/>
    </row>
    <row r="13" spans="1:26" ht="66.75" customHeight="1" x14ac:dyDescent="0.3">
      <c r="A13" s="38"/>
      <c r="B13" s="38"/>
      <c r="C13" s="75" t="s">
        <v>485</v>
      </c>
      <c r="D13" s="75"/>
      <c r="E13" s="75"/>
      <c r="F13" s="75"/>
      <c r="G13" s="75"/>
      <c r="H13" s="75"/>
      <c r="I13" s="75"/>
      <c r="J13" s="75"/>
      <c r="K13" s="75"/>
      <c r="L13" s="69"/>
      <c r="M13" s="69"/>
      <c r="N13" s="69"/>
      <c r="O13" s="38"/>
      <c r="P13" s="38"/>
      <c r="Q13" s="38"/>
      <c r="R13" s="38"/>
      <c r="S13" s="38"/>
      <c r="T13" s="38"/>
      <c r="U13" s="38"/>
      <c r="V13" s="38"/>
      <c r="W13" s="38"/>
      <c r="X13" s="38"/>
      <c r="Y13" s="38"/>
      <c r="Z13" s="38"/>
    </row>
    <row r="14" spans="1:26" ht="32.25" customHeight="1" x14ac:dyDescent="0.3">
      <c r="A14" s="38"/>
      <c r="B14" s="38"/>
      <c r="C14" s="38"/>
      <c r="D14" s="38"/>
      <c r="E14" s="38"/>
      <c r="F14" s="38"/>
      <c r="G14" s="38"/>
      <c r="H14" s="38"/>
      <c r="I14" s="38"/>
      <c r="J14" s="38"/>
      <c r="K14" s="38"/>
      <c r="L14" s="69"/>
      <c r="M14" s="69"/>
      <c r="N14" s="69"/>
      <c r="O14" s="38"/>
      <c r="P14" s="38"/>
      <c r="Q14" s="38"/>
      <c r="R14" s="38"/>
      <c r="S14" s="38"/>
      <c r="T14" s="38"/>
      <c r="U14" s="38"/>
      <c r="V14" s="38"/>
      <c r="W14" s="38"/>
      <c r="X14" s="38"/>
      <c r="Y14" s="38"/>
      <c r="Z14" s="38"/>
    </row>
    <row r="15" spans="1:26" ht="12.75" customHeight="1" x14ac:dyDescent="0.3">
      <c r="A15" s="38"/>
      <c r="B15" s="426" t="s">
        <v>111</v>
      </c>
      <c r="C15" s="91" t="s">
        <v>486</v>
      </c>
      <c r="D15" s="413" t="s">
        <v>8</v>
      </c>
      <c r="E15" s="413" t="s">
        <v>487</v>
      </c>
      <c r="F15" s="415" t="s">
        <v>488</v>
      </c>
      <c r="G15" s="416" t="s">
        <v>116</v>
      </c>
      <c r="H15" s="417"/>
      <c r="I15" s="418"/>
      <c r="J15" s="415" t="s">
        <v>489</v>
      </c>
      <c r="K15" s="422" t="s">
        <v>161</v>
      </c>
      <c r="L15" s="375"/>
      <c r="M15" s="375"/>
      <c r="N15" s="375"/>
      <c r="O15" s="38"/>
      <c r="P15" s="38"/>
      <c r="Q15" s="38"/>
      <c r="R15" s="38"/>
      <c r="S15" s="38"/>
      <c r="T15" s="38"/>
      <c r="U15" s="38"/>
      <c r="V15" s="38"/>
      <c r="W15" s="38"/>
      <c r="X15" s="38"/>
      <c r="Y15" s="38"/>
      <c r="Z15" s="38"/>
    </row>
    <row r="16" spans="1:26" ht="15" customHeight="1" x14ac:dyDescent="0.3">
      <c r="A16" s="38"/>
      <c r="B16" s="410"/>
      <c r="C16" s="92"/>
      <c r="D16" s="410"/>
      <c r="E16" s="410"/>
      <c r="F16" s="410"/>
      <c r="G16" s="419"/>
      <c r="H16" s="420"/>
      <c r="I16" s="421"/>
      <c r="J16" s="410"/>
      <c r="K16" s="423"/>
      <c r="L16" s="242"/>
      <c r="M16" s="242"/>
      <c r="N16" s="242"/>
      <c r="O16" s="38"/>
      <c r="P16" s="38"/>
      <c r="Q16" s="38"/>
      <c r="R16" s="38"/>
      <c r="S16" s="38"/>
      <c r="T16" s="38"/>
      <c r="U16" s="38"/>
      <c r="V16" s="38"/>
      <c r="W16" s="38"/>
      <c r="X16" s="38"/>
      <c r="Y16" s="38"/>
      <c r="Z16" s="38"/>
    </row>
    <row r="17" spans="1:26" ht="27.75" customHeight="1" x14ac:dyDescent="0.3">
      <c r="A17" s="38"/>
      <c r="B17" s="410"/>
      <c r="C17" s="92"/>
      <c r="D17" s="410"/>
      <c r="E17" s="410"/>
      <c r="F17" s="410"/>
      <c r="G17" s="412" t="s">
        <v>13</v>
      </c>
      <c r="H17" s="413" t="s">
        <v>15</v>
      </c>
      <c r="I17" s="413" t="s">
        <v>17</v>
      </c>
      <c r="J17" s="410"/>
      <c r="K17" s="423"/>
      <c r="L17" s="242"/>
      <c r="M17" s="242"/>
      <c r="N17" s="242"/>
      <c r="O17" s="38"/>
      <c r="P17" s="38"/>
      <c r="Q17" s="38"/>
      <c r="R17" s="38"/>
      <c r="S17" s="38"/>
      <c r="T17" s="38"/>
      <c r="U17" s="38"/>
      <c r="V17" s="38"/>
      <c r="W17" s="38"/>
      <c r="X17" s="38"/>
      <c r="Y17" s="38"/>
      <c r="Z17" s="38"/>
    </row>
    <row r="18" spans="1:26" ht="72" customHeight="1" x14ac:dyDescent="0.3">
      <c r="A18" s="38"/>
      <c r="B18" s="411"/>
      <c r="C18" s="92"/>
      <c r="D18" s="411"/>
      <c r="E18" s="414"/>
      <c r="F18" s="411"/>
      <c r="G18" s="411"/>
      <c r="H18" s="411"/>
      <c r="I18" s="411"/>
      <c r="J18" s="411"/>
      <c r="K18" s="424"/>
      <c r="L18" s="242"/>
      <c r="M18" s="242"/>
      <c r="N18" s="242"/>
      <c r="O18" s="38"/>
      <c r="P18" s="38"/>
      <c r="Q18" s="38"/>
      <c r="R18" s="38"/>
      <c r="S18" s="38"/>
      <c r="T18" s="38"/>
      <c r="U18" s="38"/>
      <c r="V18" s="38"/>
      <c r="W18" s="38"/>
      <c r="X18" s="38"/>
      <c r="Y18" s="38"/>
      <c r="Z18" s="38"/>
    </row>
    <row r="19" spans="1:26" ht="63" customHeight="1" x14ac:dyDescent="0.3">
      <c r="A19" s="38"/>
      <c r="B19" s="283" t="str">
        <f>+LEFT(C19,4)</f>
        <v>13.1</v>
      </c>
      <c r="C19" s="93" t="s">
        <v>490</v>
      </c>
      <c r="D19" s="286" t="s">
        <v>491</v>
      </c>
      <c r="E19" s="373" t="s">
        <v>492</v>
      </c>
      <c r="F19" s="325" t="s">
        <v>892</v>
      </c>
      <c r="G19" s="62">
        <v>1</v>
      </c>
      <c r="H19" s="57" t="s">
        <v>493</v>
      </c>
      <c r="I19" s="373" t="s">
        <v>494</v>
      </c>
      <c r="J19" s="318">
        <v>1</v>
      </c>
      <c r="K19" s="312"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94">
        <f>+IF(K19="",231,IF(K19="Deficiencia de control mayor (diseño y ejecución)",240,IF(K19="Deficiencia de control (diseño o ejecución)",260,IF(K19="Oportunidad de mejora",280,300))))</f>
        <v>300</v>
      </c>
      <c r="M19" s="358">
        <v>4.4569000000000001</v>
      </c>
      <c r="N19" s="358">
        <f>+L19+M19</f>
        <v>304.45690000000002</v>
      </c>
      <c r="O19" s="38"/>
      <c r="P19" s="38"/>
      <c r="Q19" s="38"/>
      <c r="R19" s="38"/>
      <c r="S19" s="38"/>
      <c r="T19" s="38"/>
      <c r="U19" s="38"/>
      <c r="V19" s="38"/>
      <c r="W19" s="38"/>
      <c r="X19" s="38"/>
      <c r="Y19" s="38"/>
      <c r="Z19" s="38"/>
    </row>
    <row r="20" spans="1:26" ht="32.25" customHeight="1" x14ac:dyDescent="0.3">
      <c r="A20" s="38"/>
      <c r="B20" s="284"/>
      <c r="C20" s="94"/>
      <c r="D20" s="287"/>
      <c r="E20" s="287"/>
      <c r="F20" s="287"/>
      <c r="G20" s="51">
        <v>2</v>
      </c>
      <c r="H20" s="57"/>
      <c r="I20" s="287"/>
      <c r="J20" s="316"/>
      <c r="K20" s="313"/>
      <c r="L20" s="281"/>
      <c r="M20" s="242"/>
      <c r="N20" s="242"/>
      <c r="O20" s="38"/>
      <c r="P20" s="38"/>
      <c r="Q20" s="38"/>
      <c r="R20" s="38"/>
      <c r="S20" s="38"/>
      <c r="T20" s="38"/>
      <c r="U20" s="38"/>
      <c r="V20" s="38"/>
      <c r="W20" s="38"/>
      <c r="X20" s="38"/>
      <c r="Y20" s="38"/>
      <c r="Z20" s="38"/>
    </row>
    <row r="21" spans="1:26" ht="32.25" customHeight="1" x14ac:dyDescent="0.3">
      <c r="A21" s="38"/>
      <c r="B21" s="284"/>
      <c r="C21" s="94"/>
      <c r="D21" s="287"/>
      <c r="E21" s="287"/>
      <c r="F21" s="287"/>
      <c r="G21" s="51">
        <v>3</v>
      </c>
      <c r="H21" s="51"/>
      <c r="I21" s="287"/>
      <c r="J21" s="316"/>
      <c r="K21" s="313"/>
      <c r="L21" s="281"/>
      <c r="M21" s="242"/>
      <c r="N21" s="242"/>
      <c r="O21" s="38"/>
      <c r="P21" s="38"/>
      <c r="Q21" s="38"/>
      <c r="R21" s="38"/>
      <c r="S21" s="38"/>
      <c r="T21" s="38"/>
      <c r="U21" s="38"/>
      <c r="V21" s="38"/>
      <c r="W21" s="38"/>
      <c r="X21" s="38"/>
      <c r="Y21" s="38"/>
      <c r="Z21" s="38"/>
    </row>
    <row r="22" spans="1:26" ht="32.25" customHeight="1" x14ac:dyDescent="0.3">
      <c r="A22" s="38"/>
      <c r="B22" s="284"/>
      <c r="C22" s="94"/>
      <c r="D22" s="287"/>
      <c r="E22" s="287"/>
      <c r="F22" s="287"/>
      <c r="G22" s="51">
        <v>4</v>
      </c>
      <c r="H22" s="51"/>
      <c r="I22" s="287"/>
      <c r="J22" s="316"/>
      <c r="K22" s="313"/>
      <c r="L22" s="281"/>
      <c r="M22" s="242"/>
      <c r="N22" s="242"/>
      <c r="O22" s="38"/>
      <c r="P22" s="38"/>
      <c r="Q22" s="38"/>
      <c r="R22" s="38"/>
      <c r="S22" s="38"/>
      <c r="T22" s="38"/>
      <c r="U22" s="38"/>
      <c r="V22" s="38"/>
      <c r="W22" s="38"/>
      <c r="X22" s="38"/>
      <c r="Y22" s="38"/>
      <c r="Z22" s="38"/>
    </row>
    <row r="23" spans="1:26" ht="32.25" customHeight="1" x14ac:dyDescent="0.3">
      <c r="A23" s="38"/>
      <c r="B23" s="284"/>
      <c r="C23" s="94"/>
      <c r="D23" s="287"/>
      <c r="E23" s="287"/>
      <c r="F23" s="287"/>
      <c r="G23" s="51">
        <v>5</v>
      </c>
      <c r="H23" s="51"/>
      <c r="I23" s="287"/>
      <c r="J23" s="316"/>
      <c r="K23" s="313"/>
      <c r="L23" s="281"/>
      <c r="M23" s="242"/>
      <c r="N23" s="242"/>
      <c r="O23" s="38"/>
      <c r="P23" s="38"/>
      <c r="Q23" s="38"/>
      <c r="R23" s="38"/>
      <c r="S23" s="38"/>
      <c r="T23" s="38"/>
      <c r="U23" s="38"/>
      <c r="V23" s="38"/>
      <c r="W23" s="38"/>
      <c r="X23" s="38"/>
      <c r="Y23" s="38"/>
      <c r="Z23" s="38"/>
    </row>
    <row r="24" spans="1:26" ht="32.25" customHeight="1" x14ac:dyDescent="0.3">
      <c r="A24" s="38"/>
      <c r="B24" s="284"/>
      <c r="C24" s="94"/>
      <c r="D24" s="287"/>
      <c r="E24" s="287"/>
      <c r="F24" s="287"/>
      <c r="G24" s="51">
        <v>6</v>
      </c>
      <c r="H24" s="51"/>
      <c r="I24" s="287"/>
      <c r="J24" s="316"/>
      <c r="K24" s="313"/>
      <c r="L24" s="281"/>
      <c r="M24" s="242"/>
      <c r="N24" s="242"/>
      <c r="O24" s="38"/>
      <c r="P24" s="38"/>
      <c r="Q24" s="38"/>
      <c r="R24" s="38"/>
      <c r="S24" s="38"/>
      <c r="T24" s="38"/>
      <c r="U24" s="38"/>
      <c r="V24" s="38"/>
      <c r="W24" s="38"/>
      <c r="X24" s="38"/>
      <c r="Y24" s="38"/>
      <c r="Z24" s="38"/>
    </row>
    <row r="25" spans="1:26" ht="32.25" customHeight="1" x14ac:dyDescent="0.3">
      <c r="A25" s="38"/>
      <c r="B25" s="284"/>
      <c r="C25" s="94"/>
      <c r="D25" s="287"/>
      <c r="E25" s="287"/>
      <c r="F25" s="287"/>
      <c r="G25" s="51">
        <v>7</v>
      </c>
      <c r="H25" s="51"/>
      <c r="I25" s="287"/>
      <c r="J25" s="316"/>
      <c r="K25" s="313"/>
      <c r="L25" s="281"/>
      <c r="M25" s="242"/>
      <c r="N25" s="242"/>
      <c r="O25" s="38"/>
      <c r="P25" s="38"/>
      <c r="Q25" s="38"/>
      <c r="R25" s="38"/>
      <c r="S25" s="38"/>
      <c r="T25" s="38"/>
      <c r="U25" s="38"/>
      <c r="V25" s="38"/>
      <c r="W25" s="38"/>
      <c r="X25" s="38"/>
      <c r="Y25" s="38"/>
      <c r="Z25" s="38"/>
    </row>
    <row r="26" spans="1:26" ht="32.25" customHeight="1" x14ac:dyDescent="0.3">
      <c r="A26" s="38"/>
      <c r="B26" s="285"/>
      <c r="C26" s="95"/>
      <c r="D26" s="288"/>
      <c r="E26" s="288"/>
      <c r="F26" s="288"/>
      <c r="G26" s="60">
        <v>8</v>
      </c>
      <c r="H26" s="60"/>
      <c r="I26" s="288"/>
      <c r="J26" s="317"/>
      <c r="K26" s="314"/>
      <c r="L26" s="282"/>
      <c r="M26" s="242"/>
      <c r="N26" s="242"/>
      <c r="O26" s="38"/>
      <c r="P26" s="38"/>
      <c r="Q26" s="38"/>
      <c r="R26" s="38"/>
      <c r="S26" s="38"/>
      <c r="T26" s="38"/>
      <c r="U26" s="38"/>
      <c r="V26" s="38"/>
      <c r="W26" s="38"/>
      <c r="X26" s="38"/>
      <c r="Y26" s="38"/>
      <c r="Z26" s="38"/>
    </row>
    <row r="27" spans="1:26" ht="57" customHeight="1" x14ac:dyDescent="0.3">
      <c r="A27" s="38"/>
      <c r="B27" s="283" t="str">
        <f>+LEFT(C27,4)</f>
        <v>13.2</v>
      </c>
      <c r="C27" s="96" t="s">
        <v>495</v>
      </c>
      <c r="D27" s="286" t="s">
        <v>496</v>
      </c>
      <c r="E27" s="97" t="s">
        <v>497</v>
      </c>
      <c r="F27" s="325">
        <v>2</v>
      </c>
      <c r="G27" s="62">
        <v>1</v>
      </c>
      <c r="H27" s="57" t="s">
        <v>498</v>
      </c>
      <c r="I27" s="373" t="s">
        <v>499</v>
      </c>
      <c r="J27" s="315">
        <v>1</v>
      </c>
      <c r="K27" s="312" t="str">
        <f>+IF(OR(ISBLANK(F27),ISBLANK(J27)),"",IF(OR(AND(F27=1,J27=1),AND(F27=1,J27=2),AND(F27=1,J27=3)),"Deficiencia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(diseño o ejecución)</v>
      </c>
      <c r="L27" s="294">
        <f>+IF(K27="",231,IF(K27="Deficiencia de control mayor (diseño y ejecución)",240,IF(K27="Deficiencia de control (diseño o ejecución)",260,IF(K27="Oportunidad de mejora",280,300))))</f>
        <v>260</v>
      </c>
      <c r="M27" s="358">
        <v>4.5632000000000001</v>
      </c>
      <c r="N27" s="358">
        <f>+L27+M27</f>
        <v>264.56319999999999</v>
      </c>
      <c r="O27" s="38"/>
      <c r="P27" s="38"/>
      <c r="Q27" s="38"/>
      <c r="R27" s="38"/>
      <c r="S27" s="38"/>
      <c r="T27" s="38"/>
      <c r="U27" s="38"/>
      <c r="V27" s="38"/>
      <c r="W27" s="38"/>
      <c r="X27" s="38"/>
      <c r="Y27" s="38"/>
      <c r="Z27" s="38"/>
    </row>
    <row r="28" spans="1:26" ht="32.25" customHeight="1" x14ac:dyDescent="0.3">
      <c r="A28" s="38"/>
      <c r="B28" s="284"/>
      <c r="C28" s="94"/>
      <c r="D28" s="287"/>
      <c r="E28" s="98"/>
      <c r="F28" s="287"/>
      <c r="G28" s="51">
        <v>2</v>
      </c>
      <c r="H28" s="68" t="s">
        <v>500</v>
      </c>
      <c r="I28" s="287"/>
      <c r="J28" s="316"/>
      <c r="K28" s="313"/>
      <c r="L28" s="281"/>
      <c r="M28" s="242"/>
      <c r="N28" s="242"/>
      <c r="O28" s="38"/>
      <c r="P28" s="38"/>
      <c r="Q28" s="38"/>
      <c r="R28" s="38"/>
      <c r="S28" s="38"/>
      <c r="T28" s="38"/>
      <c r="U28" s="38"/>
      <c r="V28" s="38"/>
      <c r="W28" s="38"/>
      <c r="X28" s="38"/>
      <c r="Y28" s="38"/>
      <c r="Z28" s="38"/>
    </row>
    <row r="29" spans="1:26" ht="32.25" customHeight="1" x14ac:dyDescent="0.3">
      <c r="A29" s="38"/>
      <c r="B29" s="284"/>
      <c r="C29" s="94"/>
      <c r="D29" s="287"/>
      <c r="E29" s="98"/>
      <c r="F29" s="287"/>
      <c r="G29" s="51">
        <v>3</v>
      </c>
      <c r="H29" s="51"/>
      <c r="I29" s="287"/>
      <c r="J29" s="316"/>
      <c r="K29" s="313"/>
      <c r="L29" s="281"/>
      <c r="M29" s="242"/>
      <c r="N29" s="242"/>
      <c r="O29" s="38"/>
      <c r="P29" s="38"/>
      <c r="Q29" s="38"/>
      <c r="R29" s="38"/>
      <c r="S29" s="38"/>
      <c r="T29" s="38"/>
      <c r="U29" s="38"/>
      <c r="V29" s="38"/>
      <c r="W29" s="38"/>
      <c r="X29" s="38"/>
      <c r="Y29" s="38"/>
      <c r="Z29" s="38"/>
    </row>
    <row r="30" spans="1:26" ht="32.25" customHeight="1" x14ac:dyDescent="0.3">
      <c r="A30" s="38"/>
      <c r="B30" s="284"/>
      <c r="C30" s="94"/>
      <c r="D30" s="287"/>
      <c r="E30" s="98"/>
      <c r="F30" s="287"/>
      <c r="G30" s="51">
        <v>4</v>
      </c>
      <c r="H30" s="51"/>
      <c r="I30" s="287"/>
      <c r="J30" s="316"/>
      <c r="K30" s="313"/>
      <c r="L30" s="281"/>
      <c r="M30" s="242"/>
      <c r="N30" s="242"/>
      <c r="O30" s="38"/>
      <c r="P30" s="38"/>
      <c r="Q30" s="38"/>
      <c r="R30" s="38"/>
      <c r="S30" s="38"/>
      <c r="T30" s="38"/>
      <c r="U30" s="38"/>
      <c r="V30" s="38"/>
      <c r="W30" s="38"/>
      <c r="X30" s="38"/>
      <c r="Y30" s="38"/>
      <c r="Z30" s="38"/>
    </row>
    <row r="31" spans="1:26" ht="32.25" customHeight="1" x14ac:dyDescent="0.3">
      <c r="A31" s="38"/>
      <c r="B31" s="284"/>
      <c r="C31" s="94"/>
      <c r="D31" s="287"/>
      <c r="E31" s="98"/>
      <c r="F31" s="287"/>
      <c r="G31" s="51">
        <v>5</v>
      </c>
      <c r="H31" s="51"/>
      <c r="I31" s="287"/>
      <c r="J31" s="316"/>
      <c r="K31" s="313"/>
      <c r="L31" s="281"/>
      <c r="M31" s="242"/>
      <c r="N31" s="242"/>
      <c r="O31" s="38"/>
      <c r="P31" s="38"/>
      <c r="Q31" s="38"/>
      <c r="R31" s="38"/>
      <c r="S31" s="38"/>
      <c r="T31" s="38"/>
      <c r="U31" s="38"/>
      <c r="V31" s="38"/>
      <c r="W31" s="38"/>
      <c r="X31" s="38"/>
      <c r="Y31" s="38"/>
      <c r="Z31" s="38"/>
    </row>
    <row r="32" spans="1:26" ht="32.25" customHeight="1" x14ac:dyDescent="0.3">
      <c r="A32" s="38"/>
      <c r="B32" s="284"/>
      <c r="C32" s="94"/>
      <c r="D32" s="287"/>
      <c r="E32" s="98"/>
      <c r="F32" s="287"/>
      <c r="G32" s="51">
        <v>6</v>
      </c>
      <c r="H32" s="51"/>
      <c r="I32" s="287"/>
      <c r="J32" s="316"/>
      <c r="K32" s="313"/>
      <c r="L32" s="281"/>
      <c r="M32" s="242"/>
      <c r="N32" s="242"/>
      <c r="O32" s="38"/>
      <c r="P32" s="38"/>
      <c r="Q32" s="38"/>
      <c r="R32" s="38"/>
      <c r="S32" s="38"/>
      <c r="T32" s="38"/>
      <c r="U32" s="38"/>
      <c r="V32" s="38"/>
      <c r="W32" s="38"/>
      <c r="X32" s="38"/>
      <c r="Y32" s="38"/>
      <c r="Z32" s="38"/>
    </row>
    <row r="33" spans="1:26" ht="32.25" customHeight="1" x14ac:dyDescent="0.3">
      <c r="A33" s="38"/>
      <c r="B33" s="284"/>
      <c r="C33" s="94"/>
      <c r="D33" s="287"/>
      <c r="E33" s="98"/>
      <c r="F33" s="287"/>
      <c r="G33" s="51">
        <v>7</v>
      </c>
      <c r="H33" s="51"/>
      <c r="I33" s="287"/>
      <c r="J33" s="316"/>
      <c r="K33" s="313"/>
      <c r="L33" s="281"/>
      <c r="M33" s="242"/>
      <c r="N33" s="242"/>
      <c r="O33" s="38"/>
      <c r="P33" s="38"/>
      <c r="Q33" s="38"/>
      <c r="R33" s="38"/>
      <c r="S33" s="38"/>
      <c r="T33" s="38"/>
      <c r="U33" s="38"/>
      <c r="V33" s="38"/>
      <c r="W33" s="38"/>
      <c r="X33" s="38"/>
      <c r="Y33" s="38"/>
      <c r="Z33" s="38"/>
    </row>
    <row r="34" spans="1:26" ht="32.25" customHeight="1" x14ac:dyDescent="0.3">
      <c r="A34" s="38"/>
      <c r="B34" s="285"/>
      <c r="C34" s="95"/>
      <c r="D34" s="288"/>
      <c r="E34" s="99"/>
      <c r="F34" s="288"/>
      <c r="G34" s="60">
        <v>8</v>
      </c>
      <c r="H34" s="60"/>
      <c r="I34" s="288"/>
      <c r="J34" s="317"/>
      <c r="K34" s="314"/>
      <c r="L34" s="282"/>
      <c r="M34" s="242"/>
      <c r="N34" s="242"/>
      <c r="O34" s="38"/>
      <c r="P34" s="38"/>
      <c r="Q34" s="38"/>
      <c r="R34" s="38"/>
      <c r="S34" s="38"/>
      <c r="T34" s="38"/>
      <c r="U34" s="38"/>
      <c r="V34" s="38"/>
      <c r="W34" s="38"/>
      <c r="X34" s="38"/>
      <c r="Y34" s="38"/>
      <c r="Z34" s="38"/>
    </row>
    <row r="35" spans="1:26" ht="63.75" customHeight="1" x14ac:dyDescent="0.3">
      <c r="A35" s="38"/>
      <c r="B35" s="283" t="str">
        <f>+LEFT(C35,4)</f>
        <v>13.3</v>
      </c>
      <c r="C35" s="96" t="s">
        <v>501</v>
      </c>
      <c r="D35" s="286" t="s">
        <v>496</v>
      </c>
      <c r="E35" s="373" t="s">
        <v>502</v>
      </c>
      <c r="F35" s="325">
        <v>2</v>
      </c>
      <c r="G35" s="62">
        <v>1</v>
      </c>
      <c r="H35" s="57" t="s">
        <v>503</v>
      </c>
      <c r="I35" s="373" t="s">
        <v>504</v>
      </c>
      <c r="J35" s="315">
        <v>1</v>
      </c>
      <c r="K35" s="312" t="str">
        <f>+IF(OR(ISBLANK(F35),ISBLANK(J35)),"",IF(OR(AND(F35=1,J35=1),AND(F35=1,J35=2),AND(F35=1,J35=3)),"Deficiencia de control mayor (diseño y ejecución)",IF(OR(AND(F35=2,J35=2),AND(F35=3,J35=1),AND(F35=3,J35=2),AND(F35=2,J35=1)),"Deficiencia de control (diseño o ejecución)",IF(AND(F35=2,J35=3),"Oportunidad de mejora","Mantenimiento del control"))))</f>
        <v>Deficiencia de control (diseño o ejecución)</v>
      </c>
      <c r="L35" s="294">
        <f>+IF(K35="",231,IF(K35="Deficiencia de control mayor (diseño y ejecución)",240,IF(K35="Deficiencia de control (diseño o ejecución)",260,IF(K35="Oportunidad de mejora",280,300))))</f>
        <v>260</v>
      </c>
      <c r="M35" s="358">
        <v>4.6321000000000003</v>
      </c>
      <c r="N35" s="358">
        <f>+L35+M35</f>
        <v>264.63209999999998</v>
      </c>
      <c r="O35" s="38"/>
      <c r="P35" s="38"/>
      <c r="Q35" s="38"/>
      <c r="R35" s="38"/>
      <c r="S35" s="38"/>
      <c r="T35" s="38"/>
      <c r="U35" s="38"/>
      <c r="V35" s="38"/>
      <c r="W35" s="38"/>
      <c r="X35" s="38"/>
      <c r="Y35" s="38"/>
      <c r="Z35" s="38"/>
    </row>
    <row r="36" spans="1:26" ht="32.25" customHeight="1" x14ac:dyDescent="0.3">
      <c r="A36" s="38"/>
      <c r="B36" s="284"/>
      <c r="C36" s="94"/>
      <c r="D36" s="287"/>
      <c r="E36" s="287"/>
      <c r="F36" s="287"/>
      <c r="G36" s="51">
        <v>2</v>
      </c>
      <c r="H36" s="51"/>
      <c r="I36" s="287"/>
      <c r="J36" s="316"/>
      <c r="K36" s="313"/>
      <c r="L36" s="281"/>
      <c r="M36" s="242"/>
      <c r="N36" s="242"/>
      <c r="O36" s="38"/>
      <c r="P36" s="38"/>
      <c r="Q36" s="38"/>
      <c r="R36" s="38"/>
      <c r="S36" s="38"/>
      <c r="T36" s="38"/>
      <c r="U36" s="38"/>
      <c r="V36" s="38"/>
      <c r="W36" s="38"/>
      <c r="X36" s="38"/>
      <c r="Y36" s="38"/>
      <c r="Z36" s="38"/>
    </row>
    <row r="37" spans="1:26" ht="32.25" customHeight="1" x14ac:dyDescent="0.3">
      <c r="A37" s="38"/>
      <c r="B37" s="284"/>
      <c r="C37" s="94"/>
      <c r="D37" s="287"/>
      <c r="E37" s="287"/>
      <c r="F37" s="287"/>
      <c r="G37" s="51">
        <v>3</v>
      </c>
      <c r="H37" s="51"/>
      <c r="I37" s="287"/>
      <c r="J37" s="316"/>
      <c r="K37" s="313"/>
      <c r="L37" s="281"/>
      <c r="M37" s="242"/>
      <c r="N37" s="242"/>
      <c r="O37" s="38"/>
      <c r="P37" s="38"/>
      <c r="Q37" s="38"/>
      <c r="R37" s="38"/>
      <c r="S37" s="38"/>
      <c r="T37" s="38"/>
      <c r="U37" s="38"/>
      <c r="V37" s="38"/>
      <c r="W37" s="38"/>
      <c r="X37" s="38"/>
      <c r="Y37" s="38"/>
      <c r="Z37" s="38"/>
    </row>
    <row r="38" spans="1:26" ht="32.25" customHeight="1" x14ac:dyDescent="0.3">
      <c r="A38" s="38"/>
      <c r="B38" s="284"/>
      <c r="C38" s="94"/>
      <c r="D38" s="287"/>
      <c r="E38" s="287"/>
      <c r="F38" s="287"/>
      <c r="G38" s="51">
        <v>4</v>
      </c>
      <c r="H38" s="51"/>
      <c r="I38" s="287"/>
      <c r="J38" s="316"/>
      <c r="K38" s="313"/>
      <c r="L38" s="281"/>
      <c r="M38" s="242"/>
      <c r="N38" s="242"/>
      <c r="O38" s="38"/>
      <c r="P38" s="38"/>
      <c r="Q38" s="38"/>
      <c r="R38" s="38"/>
      <c r="S38" s="38"/>
      <c r="T38" s="38"/>
      <c r="U38" s="38"/>
      <c r="V38" s="38"/>
      <c r="W38" s="38"/>
      <c r="X38" s="38"/>
      <c r="Y38" s="38"/>
      <c r="Z38" s="38"/>
    </row>
    <row r="39" spans="1:26" ht="32.25" customHeight="1" x14ac:dyDescent="0.3">
      <c r="A39" s="38"/>
      <c r="B39" s="284"/>
      <c r="C39" s="94"/>
      <c r="D39" s="287"/>
      <c r="E39" s="287"/>
      <c r="F39" s="287"/>
      <c r="G39" s="51">
        <v>5</v>
      </c>
      <c r="H39" s="51"/>
      <c r="I39" s="287"/>
      <c r="J39" s="316"/>
      <c r="K39" s="313"/>
      <c r="L39" s="281"/>
      <c r="M39" s="242"/>
      <c r="N39" s="242"/>
      <c r="O39" s="38"/>
      <c r="P39" s="38"/>
      <c r="Q39" s="38"/>
      <c r="R39" s="38"/>
      <c r="S39" s="38"/>
      <c r="T39" s="38"/>
      <c r="U39" s="38"/>
      <c r="V39" s="38"/>
      <c r="W39" s="38"/>
      <c r="X39" s="38"/>
      <c r="Y39" s="38"/>
      <c r="Z39" s="38"/>
    </row>
    <row r="40" spans="1:26" ht="32.25" customHeight="1" x14ac:dyDescent="0.3">
      <c r="A40" s="38"/>
      <c r="B40" s="284"/>
      <c r="C40" s="94"/>
      <c r="D40" s="287"/>
      <c r="E40" s="287"/>
      <c r="F40" s="287"/>
      <c r="G40" s="51">
        <v>6</v>
      </c>
      <c r="H40" s="51"/>
      <c r="I40" s="287"/>
      <c r="J40" s="316"/>
      <c r="K40" s="313"/>
      <c r="L40" s="281"/>
      <c r="M40" s="242"/>
      <c r="N40" s="242"/>
      <c r="O40" s="38"/>
      <c r="P40" s="38"/>
      <c r="Q40" s="38"/>
      <c r="R40" s="38"/>
      <c r="S40" s="38"/>
      <c r="T40" s="38"/>
      <c r="U40" s="38"/>
      <c r="V40" s="38"/>
      <c r="W40" s="38"/>
      <c r="X40" s="38"/>
      <c r="Y40" s="38"/>
      <c r="Z40" s="38"/>
    </row>
    <row r="41" spans="1:26" ht="32.25" customHeight="1" x14ac:dyDescent="0.3">
      <c r="A41" s="38"/>
      <c r="B41" s="284"/>
      <c r="C41" s="94"/>
      <c r="D41" s="287"/>
      <c r="E41" s="287"/>
      <c r="F41" s="287"/>
      <c r="G41" s="51">
        <v>7</v>
      </c>
      <c r="H41" s="51"/>
      <c r="I41" s="287"/>
      <c r="J41" s="316"/>
      <c r="K41" s="313"/>
      <c r="L41" s="281"/>
      <c r="M41" s="242"/>
      <c r="N41" s="242"/>
      <c r="O41" s="38"/>
      <c r="P41" s="38"/>
      <c r="Q41" s="38"/>
      <c r="R41" s="38"/>
      <c r="S41" s="38"/>
      <c r="T41" s="38"/>
      <c r="U41" s="38"/>
      <c r="V41" s="38"/>
      <c r="W41" s="38"/>
      <c r="X41" s="38"/>
      <c r="Y41" s="38"/>
      <c r="Z41" s="38"/>
    </row>
    <row r="42" spans="1:26" ht="32.25" customHeight="1" x14ac:dyDescent="0.3">
      <c r="A42" s="38"/>
      <c r="B42" s="285"/>
      <c r="C42" s="95"/>
      <c r="D42" s="288"/>
      <c r="E42" s="288"/>
      <c r="F42" s="288"/>
      <c r="G42" s="60">
        <v>8</v>
      </c>
      <c r="H42" s="60"/>
      <c r="I42" s="288"/>
      <c r="J42" s="317"/>
      <c r="K42" s="314"/>
      <c r="L42" s="282"/>
      <c r="M42" s="242"/>
      <c r="N42" s="242"/>
      <c r="O42" s="38"/>
      <c r="P42" s="38"/>
      <c r="Q42" s="38"/>
      <c r="R42" s="38"/>
      <c r="S42" s="38"/>
      <c r="T42" s="38"/>
      <c r="U42" s="38"/>
      <c r="V42" s="38"/>
      <c r="W42" s="38"/>
      <c r="X42" s="38"/>
      <c r="Y42" s="38"/>
      <c r="Z42" s="38"/>
    </row>
    <row r="43" spans="1:26" ht="32.25" customHeight="1" x14ac:dyDescent="0.3">
      <c r="A43" s="425"/>
      <c r="B43" s="283" t="str">
        <f>+LEFT(C43,4)</f>
        <v>13.4</v>
      </c>
      <c r="C43" s="96" t="s">
        <v>505</v>
      </c>
      <c r="D43" s="286" t="s">
        <v>496</v>
      </c>
      <c r="E43" s="373" t="s">
        <v>506</v>
      </c>
      <c r="F43" s="325">
        <v>3</v>
      </c>
      <c r="G43" s="62">
        <v>1</v>
      </c>
      <c r="H43" s="57" t="s">
        <v>507</v>
      </c>
      <c r="I43" s="373" t="s">
        <v>508</v>
      </c>
      <c r="J43" s="318">
        <v>3</v>
      </c>
      <c r="K43" s="31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94">
        <f>+IF(K43="",231,IF(K43="Deficiencia de control mayor (diseño y ejecución)",240,IF(K43="Deficiencia de control (diseño o ejecución)",260,IF(K43="Oportunidad de mejora",280,300))))</f>
        <v>300</v>
      </c>
      <c r="M43" s="358">
        <v>4.7896000000000001</v>
      </c>
      <c r="N43" s="358">
        <f>+L43+M43</f>
        <v>304.78960000000001</v>
      </c>
      <c r="O43" s="38"/>
      <c r="P43" s="38"/>
      <c r="Q43" s="38"/>
      <c r="R43" s="38"/>
      <c r="S43" s="38"/>
      <c r="T43" s="38"/>
      <c r="U43" s="38"/>
      <c r="V43" s="38"/>
      <c r="W43" s="38"/>
      <c r="X43" s="38"/>
      <c r="Y43" s="38"/>
      <c r="Z43" s="38"/>
    </row>
    <row r="44" spans="1:26" ht="32.25" customHeight="1" x14ac:dyDescent="0.3">
      <c r="A44" s="242"/>
      <c r="B44" s="284"/>
      <c r="C44" s="94"/>
      <c r="D44" s="287"/>
      <c r="E44" s="287"/>
      <c r="F44" s="287"/>
      <c r="G44" s="51">
        <v>2</v>
      </c>
      <c r="H44" s="68" t="s">
        <v>509</v>
      </c>
      <c r="I44" s="287"/>
      <c r="J44" s="316"/>
      <c r="K44" s="313"/>
      <c r="L44" s="281"/>
      <c r="M44" s="242"/>
      <c r="N44" s="242"/>
      <c r="O44" s="38"/>
      <c r="P44" s="38"/>
      <c r="Q44" s="38"/>
      <c r="R44" s="38"/>
      <c r="S44" s="38"/>
      <c r="T44" s="38"/>
      <c r="U44" s="38"/>
      <c r="V44" s="38"/>
      <c r="W44" s="38"/>
      <c r="X44" s="38"/>
      <c r="Y44" s="38"/>
      <c r="Z44" s="38"/>
    </row>
    <row r="45" spans="1:26" ht="32.25" customHeight="1" x14ac:dyDescent="0.3">
      <c r="A45" s="38"/>
      <c r="B45" s="284"/>
      <c r="C45" s="94"/>
      <c r="D45" s="287"/>
      <c r="E45" s="287"/>
      <c r="F45" s="287"/>
      <c r="G45" s="51">
        <v>3</v>
      </c>
      <c r="H45" s="51"/>
      <c r="I45" s="287"/>
      <c r="J45" s="316"/>
      <c r="K45" s="313"/>
      <c r="L45" s="281"/>
      <c r="M45" s="242"/>
      <c r="N45" s="242"/>
      <c r="O45" s="38"/>
      <c r="P45" s="38"/>
      <c r="Q45" s="38"/>
      <c r="R45" s="38"/>
      <c r="S45" s="38"/>
      <c r="T45" s="38"/>
      <c r="U45" s="38"/>
      <c r="V45" s="38"/>
      <c r="W45" s="38"/>
      <c r="X45" s="38"/>
      <c r="Y45" s="38"/>
      <c r="Z45" s="38"/>
    </row>
    <row r="46" spans="1:26" ht="32.25" customHeight="1" x14ac:dyDescent="0.3">
      <c r="A46" s="38"/>
      <c r="B46" s="284"/>
      <c r="C46" s="94"/>
      <c r="D46" s="287"/>
      <c r="E46" s="287"/>
      <c r="F46" s="287"/>
      <c r="G46" s="51">
        <v>4</v>
      </c>
      <c r="H46" s="51"/>
      <c r="I46" s="287"/>
      <c r="J46" s="316"/>
      <c r="K46" s="313"/>
      <c r="L46" s="281"/>
      <c r="M46" s="242"/>
      <c r="N46" s="242"/>
      <c r="O46" s="38"/>
      <c r="P46" s="38"/>
      <c r="Q46" s="38"/>
      <c r="R46" s="38"/>
      <c r="S46" s="38"/>
      <c r="T46" s="38"/>
      <c r="U46" s="38"/>
      <c r="V46" s="38"/>
      <c r="W46" s="38"/>
      <c r="X46" s="38"/>
      <c r="Y46" s="38"/>
      <c r="Z46" s="38"/>
    </row>
    <row r="47" spans="1:26" ht="32.25" customHeight="1" x14ac:dyDescent="0.3">
      <c r="A47" s="38"/>
      <c r="B47" s="284"/>
      <c r="C47" s="94"/>
      <c r="D47" s="287"/>
      <c r="E47" s="287"/>
      <c r="F47" s="287"/>
      <c r="G47" s="51">
        <v>5</v>
      </c>
      <c r="H47" s="51"/>
      <c r="I47" s="287"/>
      <c r="J47" s="316"/>
      <c r="K47" s="313"/>
      <c r="L47" s="281"/>
      <c r="M47" s="242"/>
      <c r="N47" s="242"/>
      <c r="O47" s="38"/>
      <c r="P47" s="38"/>
      <c r="Q47" s="38"/>
      <c r="R47" s="38"/>
      <c r="S47" s="38"/>
      <c r="T47" s="38"/>
      <c r="U47" s="38"/>
      <c r="V47" s="38"/>
      <c r="W47" s="38"/>
      <c r="X47" s="38"/>
      <c r="Y47" s="38"/>
      <c r="Z47" s="38"/>
    </row>
    <row r="48" spans="1:26" ht="32.25" customHeight="1" x14ac:dyDescent="0.3">
      <c r="A48" s="38"/>
      <c r="B48" s="284"/>
      <c r="C48" s="94"/>
      <c r="D48" s="287"/>
      <c r="E48" s="287"/>
      <c r="F48" s="287"/>
      <c r="G48" s="51">
        <v>6</v>
      </c>
      <c r="H48" s="51"/>
      <c r="I48" s="287"/>
      <c r="J48" s="316"/>
      <c r="K48" s="313"/>
      <c r="L48" s="281"/>
      <c r="M48" s="242"/>
      <c r="N48" s="242"/>
      <c r="O48" s="38"/>
      <c r="P48" s="38"/>
      <c r="Q48" s="38"/>
      <c r="R48" s="38"/>
      <c r="S48" s="38"/>
      <c r="T48" s="38"/>
      <c r="U48" s="38"/>
      <c r="V48" s="38"/>
      <c r="W48" s="38"/>
      <c r="X48" s="38"/>
      <c r="Y48" s="38"/>
      <c r="Z48" s="38"/>
    </row>
    <row r="49" spans="1:26" ht="32.25" customHeight="1" x14ac:dyDescent="0.3">
      <c r="A49" s="38"/>
      <c r="B49" s="284"/>
      <c r="C49" s="94"/>
      <c r="D49" s="287"/>
      <c r="E49" s="287"/>
      <c r="F49" s="287"/>
      <c r="G49" s="51">
        <v>7</v>
      </c>
      <c r="H49" s="51"/>
      <c r="I49" s="287"/>
      <c r="J49" s="316"/>
      <c r="K49" s="313"/>
      <c r="L49" s="281"/>
      <c r="M49" s="242"/>
      <c r="N49" s="242"/>
      <c r="O49" s="38"/>
      <c r="P49" s="38"/>
      <c r="Q49" s="38"/>
      <c r="R49" s="38"/>
      <c r="S49" s="38"/>
      <c r="T49" s="38"/>
      <c r="U49" s="38"/>
      <c r="V49" s="38"/>
      <c r="W49" s="38"/>
      <c r="X49" s="38"/>
      <c r="Y49" s="38"/>
      <c r="Z49" s="38"/>
    </row>
    <row r="50" spans="1:26" ht="32.25" customHeight="1" x14ac:dyDescent="0.3">
      <c r="A50" s="38"/>
      <c r="B50" s="285"/>
      <c r="C50" s="95"/>
      <c r="D50" s="288"/>
      <c r="E50" s="288"/>
      <c r="F50" s="288"/>
      <c r="G50" s="60">
        <v>8</v>
      </c>
      <c r="H50" s="60"/>
      <c r="I50" s="288"/>
      <c r="J50" s="317"/>
      <c r="K50" s="314"/>
      <c r="L50" s="282"/>
      <c r="M50" s="242"/>
      <c r="N50" s="242"/>
      <c r="O50" s="38"/>
      <c r="P50" s="38"/>
      <c r="Q50" s="38"/>
      <c r="R50" s="38"/>
      <c r="S50" s="38"/>
      <c r="T50" s="38"/>
      <c r="U50" s="38"/>
      <c r="V50" s="38"/>
      <c r="W50" s="38"/>
      <c r="X50" s="38"/>
      <c r="Y50" s="38"/>
      <c r="Z50" s="38"/>
    </row>
    <row r="51" spans="1:26" ht="12.75" customHeight="1" x14ac:dyDescent="0.3">
      <c r="A51" s="38"/>
      <c r="B51" s="409"/>
      <c r="C51" s="100" t="s">
        <v>510</v>
      </c>
      <c r="D51" s="413" t="s">
        <v>8</v>
      </c>
      <c r="E51" s="413" t="s">
        <v>511</v>
      </c>
      <c r="F51" s="415" t="s">
        <v>512</v>
      </c>
      <c r="G51" s="416" t="s">
        <v>116</v>
      </c>
      <c r="H51" s="417"/>
      <c r="I51" s="418"/>
      <c r="J51" s="415" t="s">
        <v>513</v>
      </c>
      <c r="K51" s="422" t="s">
        <v>161</v>
      </c>
      <c r="L51" s="375"/>
      <c r="M51" s="375"/>
      <c r="N51" s="375"/>
      <c r="O51" s="38"/>
      <c r="P51" s="38"/>
      <c r="Q51" s="38"/>
      <c r="R51" s="38"/>
      <c r="S51" s="38"/>
      <c r="T51" s="38"/>
      <c r="U51" s="38"/>
      <c r="V51" s="38"/>
      <c r="W51" s="38"/>
      <c r="X51" s="38"/>
      <c r="Y51" s="38"/>
      <c r="Z51" s="38"/>
    </row>
    <row r="52" spans="1:26" ht="15" customHeight="1" x14ac:dyDescent="0.3">
      <c r="A52" s="38"/>
      <c r="B52" s="410"/>
      <c r="C52" s="92"/>
      <c r="D52" s="410"/>
      <c r="E52" s="410"/>
      <c r="F52" s="410"/>
      <c r="G52" s="419"/>
      <c r="H52" s="420"/>
      <c r="I52" s="421"/>
      <c r="J52" s="410"/>
      <c r="K52" s="423"/>
      <c r="L52" s="242"/>
      <c r="M52" s="242"/>
      <c r="N52" s="242"/>
      <c r="O52" s="38"/>
      <c r="P52" s="38"/>
      <c r="Q52" s="38"/>
      <c r="R52" s="38"/>
      <c r="S52" s="38"/>
      <c r="T52" s="38"/>
      <c r="U52" s="38"/>
      <c r="V52" s="38"/>
      <c r="W52" s="38"/>
      <c r="X52" s="38"/>
      <c r="Y52" s="38"/>
      <c r="Z52" s="38"/>
    </row>
    <row r="53" spans="1:26" ht="27.75" customHeight="1" x14ac:dyDescent="0.3">
      <c r="A53" s="38"/>
      <c r="B53" s="410"/>
      <c r="C53" s="92"/>
      <c r="D53" s="410"/>
      <c r="E53" s="410"/>
      <c r="F53" s="410"/>
      <c r="G53" s="412" t="s">
        <v>13</v>
      </c>
      <c r="H53" s="413" t="s">
        <v>15</v>
      </c>
      <c r="I53" s="413" t="s">
        <v>17</v>
      </c>
      <c r="J53" s="410"/>
      <c r="K53" s="423"/>
      <c r="L53" s="242"/>
      <c r="M53" s="242"/>
      <c r="N53" s="242"/>
      <c r="O53" s="38"/>
      <c r="P53" s="38"/>
      <c r="Q53" s="38"/>
      <c r="R53" s="38"/>
      <c r="S53" s="38"/>
      <c r="T53" s="38"/>
      <c r="U53" s="38"/>
      <c r="V53" s="38"/>
      <c r="W53" s="38"/>
      <c r="X53" s="38"/>
      <c r="Y53" s="38"/>
      <c r="Z53" s="38"/>
    </row>
    <row r="54" spans="1:26" ht="87.75" customHeight="1" x14ac:dyDescent="0.3">
      <c r="A54" s="38"/>
      <c r="B54" s="411"/>
      <c r="C54" s="92"/>
      <c r="D54" s="411"/>
      <c r="E54" s="414"/>
      <c r="F54" s="411"/>
      <c r="G54" s="411"/>
      <c r="H54" s="411"/>
      <c r="I54" s="411"/>
      <c r="J54" s="411"/>
      <c r="K54" s="424"/>
      <c r="L54" s="242"/>
      <c r="M54" s="242"/>
      <c r="N54" s="242"/>
      <c r="O54" s="38"/>
      <c r="P54" s="38"/>
      <c r="Q54" s="38"/>
      <c r="R54" s="38"/>
      <c r="S54" s="38"/>
      <c r="T54" s="38"/>
      <c r="U54" s="38"/>
      <c r="V54" s="38"/>
      <c r="W54" s="38"/>
      <c r="X54" s="38"/>
      <c r="Y54" s="38"/>
      <c r="Z54" s="38"/>
    </row>
    <row r="55" spans="1:26" ht="32.25" customHeight="1" x14ac:dyDescent="0.3">
      <c r="A55" s="38"/>
      <c r="B55" s="283" t="str">
        <f>+LEFT(C55,4)</f>
        <v>14.1</v>
      </c>
      <c r="C55" s="101" t="s">
        <v>514</v>
      </c>
      <c r="D55" s="286" t="s">
        <v>515</v>
      </c>
      <c r="E55" s="373" t="s">
        <v>516</v>
      </c>
      <c r="F55" s="325">
        <v>3</v>
      </c>
      <c r="G55" s="62">
        <v>1</v>
      </c>
      <c r="H55" s="57" t="s">
        <v>517</v>
      </c>
      <c r="I55" s="373" t="s">
        <v>518</v>
      </c>
      <c r="J55" s="318">
        <v>2</v>
      </c>
      <c r="K55" s="312" t="str">
        <f>+IF(OR(ISBLANK(F55),ISBLANK(J55)),"",IF(OR(AND(F55=1,J55=1),AND(F55=1,J55=2),AND(F55=1,J55=3)),"Deficiencia de control mayor (diseño y ejecución)",IF(OR(AND(F55=2,J55=2),AND(F55=3,J55=1),AND(F55=3,J55=2),AND(F55=2,J55=1)),"Deficiencia de control (diseño o ejecución)",IF(AND(F55=2,J55=3),"Oportunidad de mejora","Mantenimiento del control"))))</f>
        <v>Deficiencia de control (diseño o ejecución)</v>
      </c>
      <c r="L55" s="294">
        <f>+IF(K55="",231,IF(K55="Deficiencia de control mayor (diseño y ejecución)",240,IF(K55="Deficiencia de control (diseño o ejecución)",260,IF(K55="Oportunidad de mejora",280,300))))</f>
        <v>260</v>
      </c>
      <c r="M55" s="358">
        <v>4.8964999999999996</v>
      </c>
      <c r="N55" s="358">
        <f>+L55+M55</f>
        <v>264.8965</v>
      </c>
      <c r="O55" s="38"/>
      <c r="P55" s="38"/>
      <c r="Q55" s="38"/>
      <c r="R55" s="38"/>
      <c r="S55" s="38"/>
      <c r="T55" s="38"/>
      <c r="U55" s="38"/>
      <c r="V55" s="38"/>
      <c r="W55" s="38"/>
      <c r="X55" s="38"/>
      <c r="Y55" s="38"/>
      <c r="Z55" s="38"/>
    </row>
    <row r="56" spans="1:26" ht="32.25" customHeight="1" x14ac:dyDescent="0.3">
      <c r="A56" s="38"/>
      <c r="B56" s="284"/>
      <c r="C56" s="102"/>
      <c r="D56" s="287"/>
      <c r="E56" s="287"/>
      <c r="F56" s="287"/>
      <c r="G56" s="51">
        <v>2</v>
      </c>
      <c r="H56" s="51"/>
      <c r="I56" s="287"/>
      <c r="J56" s="316"/>
      <c r="K56" s="313"/>
      <c r="L56" s="281"/>
      <c r="M56" s="242"/>
      <c r="N56" s="242"/>
      <c r="O56" s="38"/>
      <c r="P56" s="38"/>
      <c r="Q56" s="38"/>
      <c r="R56" s="38"/>
      <c r="S56" s="38"/>
      <c r="T56" s="38"/>
      <c r="U56" s="38"/>
      <c r="V56" s="38"/>
      <c r="W56" s="38"/>
      <c r="X56" s="38"/>
      <c r="Y56" s="38"/>
      <c r="Z56" s="38"/>
    </row>
    <row r="57" spans="1:26" ht="32.25" customHeight="1" x14ac:dyDescent="0.3">
      <c r="A57" s="38"/>
      <c r="B57" s="284"/>
      <c r="C57" s="102"/>
      <c r="D57" s="287"/>
      <c r="E57" s="287"/>
      <c r="F57" s="287"/>
      <c r="G57" s="51">
        <v>3</v>
      </c>
      <c r="H57" s="51"/>
      <c r="I57" s="287"/>
      <c r="J57" s="316"/>
      <c r="K57" s="313"/>
      <c r="L57" s="281"/>
      <c r="M57" s="242"/>
      <c r="N57" s="242"/>
      <c r="O57" s="38"/>
      <c r="P57" s="38"/>
      <c r="Q57" s="38"/>
      <c r="R57" s="38"/>
      <c r="S57" s="38"/>
      <c r="T57" s="38"/>
      <c r="U57" s="38"/>
      <c r="V57" s="38"/>
      <c r="W57" s="38"/>
      <c r="X57" s="38"/>
      <c r="Y57" s="38"/>
      <c r="Z57" s="38"/>
    </row>
    <row r="58" spans="1:26" ht="32.25" customHeight="1" x14ac:dyDescent="0.3">
      <c r="A58" s="38"/>
      <c r="B58" s="284"/>
      <c r="C58" s="102"/>
      <c r="D58" s="287"/>
      <c r="E58" s="287"/>
      <c r="F58" s="287"/>
      <c r="G58" s="51">
        <v>4</v>
      </c>
      <c r="H58" s="51"/>
      <c r="I58" s="287"/>
      <c r="J58" s="316"/>
      <c r="K58" s="313"/>
      <c r="L58" s="281"/>
      <c r="M58" s="242"/>
      <c r="N58" s="242"/>
      <c r="O58" s="38"/>
      <c r="P58" s="38"/>
      <c r="Q58" s="38"/>
      <c r="R58" s="38"/>
      <c r="S58" s="38"/>
      <c r="T58" s="38"/>
      <c r="U58" s="38"/>
      <c r="V58" s="38"/>
      <c r="W58" s="38"/>
      <c r="X58" s="38"/>
      <c r="Y58" s="38"/>
      <c r="Z58" s="38"/>
    </row>
    <row r="59" spans="1:26" ht="32.25" customHeight="1" x14ac:dyDescent="0.3">
      <c r="A59" s="38"/>
      <c r="B59" s="284"/>
      <c r="C59" s="102"/>
      <c r="D59" s="287"/>
      <c r="E59" s="287"/>
      <c r="F59" s="287"/>
      <c r="G59" s="51">
        <v>5</v>
      </c>
      <c r="H59" s="51"/>
      <c r="I59" s="287"/>
      <c r="J59" s="316"/>
      <c r="K59" s="313"/>
      <c r="L59" s="281"/>
      <c r="M59" s="242"/>
      <c r="N59" s="242"/>
      <c r="O59" s="38"/>
      <c r="P59" s="38"/>
      <c r="Q59" s="38"/>
      <c r="R59" s="38"/>
      <c r="S59" s="38"/>
      <c r="T59" s="38"/>
      <c r="U59" s="38"/>
      <c r="V59" s="38"/>
      <c r="W59" s="38"/>
      <c r="X59" s="38"/>
      <c r="Y59" s="38"/>
      <c r="Z59" s="38"/>
    </row>
    <row r="60" spans="1:26" ht="32.25" customHeight="1" x14ac:dyDescent="0.3">
      <c r="A60" s="38"/>
      <c r="B60" s="284"/>
      <c r="C60" s="102"/>
      <c r="D60" s="287"/>
      <c r="E60" s="287"/>
      <c r="F60" s="287"/>
      <c r="G60" s="51">
        <v>6</v>
      </c>
      <c r="H60" s="51"/>
      <c r="I60" s="103"/>
      <c r="J60" s="316"/>
      <c r="K60" s="313"/>
      <c r="L60" s="281"/>
      <c r="M60" s="242"/>
      <c r="N60" s="242"/>
      <c r="O60" s="38"/>
      <c r="P60" s="38"/>
      <c r="Q60" s="38"/>
      <c r="R60" s="38"/>
      <c r="S60" s="38"/>
      <c r="T60" s="38"/>
      <c r="U60" s="38"/>
      <c r="V60" s="38"/>
      <c r="W60" s="38"/>
      <c r="X60" s="38"/>
      <c r="Y60" s="38"/>
      <c r="Z60" s="38"/>
    </row>
    <row r="61" spans="1:26" ht="32.25" customHeight="1" x14ac:dyDescent="0.3">
      <c r="A61" s="38"/>
      <c r="B61" s="284"/>
      <c r="C61" s="102"/>
      <c r="D61" s="287"/>
      <c r="E61" s="287"/>
      <c r="F61" s="287"/>
      <c r="G61" s="51">
        <v>7</v>
      </c>
      <c r="H61" s="51"/>
      <c r="I61" s="103"/>
      <c r="J61" s="316"/>
      <c r="K61" s="313"/>
      <c r="L61" s="281"/>
      <c r="M61" s="242"/>
      <c r="N61" s="242"/>
      <c r="O61" s="38"/>
      <c r="P61" s="38"/>
      <c r="Q61" s="38"/>
      <c r="R61" s="38"/>
      <c r="S61" s="38"/>
      <c r="T61" s="38"/>
      <c r="U61" s="38"/>
      <c r="V61" s="38"/>
      <c r="W61" s="38"/>
      <c r="X61" s="38"/>
      <c r="Y61" s="38"/>
      <c r="Z61" s="38"/>
    </row>
    <row r="62" spans="1:26" ht="32.25" customHeight="1" x14ac:dyDescent="0.3">
      <c r="A62" s="38"/>
      <c r="B62" s="285"/>
      <c r="C62" s="104"/>
      <c r="D62" s="288"/>
      <c r="E62" s="288"/>
      <c r="F62" s="288"/>
      <c r="G62" s="60">
        <v>8</v>
      </c>
      <c r="H62" s="60"/>
      <c r="I62" s="105"/>
      <c r="J62" s="317"/>
      <c r="K62" s="314"/>
      <c r="L62" s="282"/>
      <c r="M62" s="242"/>
      <c r="N62" s="242"/>
      <c r="O62" s="38"/>
      <c r="P62" s="38"/>
      <c r="Q62" s="38"/>
      <c r="R62" s="38"/>
      <c r="S62" s="38"/>
      <c r="T62" s="38"/>
      <c r="U62" s="38"/>
      <c r="V62" s="38"/>
      <c r="W62" s="38"/>
      <c r="X62" s="38"/>
      <c r="Y62" s="38"/>
      <c r="Z62" s="38"/>
    </row>
    <row r="63" spans="1:26" ht="32.25" customHeight="1" x14ac:dyDescent="0.3">
      <c r="A63" s="38"/>
      <c r="B63" s="283" t="str">
        <f>+LEFT(C63,4)</f>
        <v>14.2</v>
      </c>
      <c r="C63" s="106" t="s">
        <v>519</v>
      </c>
      <c r="D63" s="286" t="s">
        <v>515</v>
      </c>
      <c r="E63" s="373" t="s">
        <v>520</v>
      </c>
      <c r="F63" s="325">
        <v>2</v>
      </c>
      <c r="G63" s="62">
        <v>1</v>
      </c>
      <c r="H63" s="57" t="s">
        <v>521</v>
      </c>
      <c r="I63" s="373" t="s">
        <v>522</v>
      </c>
      <c r="J63" s="315">
        <v>1</v>
      </c>
      <c r="K63" s="312" t="str">
        <f>+IF(OR(ISBLANK(F63),ISBLANK(J63)),"",IF(OR(AND(F63=1,J63=1),AND(F63=1,J63=2),AND(F63=1,J63=3)),"Deficiencia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294">
        <f>+IF(K63="",231,IF(K63="Deficiencia de control mayor (diseño y ejecución)",240,IF(K63="Deficiencia de control (diseño o ejecución)",260,IF(K63="Oportunidad de mejora",280,300))))</f>
        <v>260</v>
      </c>
      <c r="M63" s="358">
        <v>4.9854000000000003</v>
      </c>
      <c r="N63" s="358">
        <f>+L63+M63</f>
        <v>264.98540000000003</v>
      </c>
      <c r="O63" s="38"/>
      <c r="P63" s="38"/>
      <c r="Q63" s="38"/>
      <c r="R63" s="38"/>
      <c r="S63" s="38"/>
      <c r="T63" s="38"/>
      <c r="U63" s="38"/>
      <c r="V63" s="38"/>
      <c r="W63" s="38"/>
      <c r="X63" s="38"/>
      <c r="Y63" s="38"/>
      <c r="Z63" s="38"/>
    </row>
    <row r="64" spans="1:26" ht="32.25" customHeight="1" x14ac:dyDescent="0.3">
      <c r="A64" s="38"/>
      <c r="B64" s="284"/>
      <c r="C64" s="102"/>
      <c r="D64" s="287"/>
      <c r="E64" s="287"/>
      <c r="F64" s="287"/>
      <c r="G64" s="51">
        <v>2</v>
      </c>
      <c r="H64" s="68" t="s">
        <v>523</v>
      </c>
      <c r="I64" s="287"/>
      <c r="J64" s="316"/>
      <c r="K64" s="313"/>
      <c r="L64" s="281"/>
      <c r="M64" s="242"/>
      <c r="N64" s="242"/>
      <c r="O64" s="38"/>
      <c r="P64" s="38"/>
      <c r="Q64" s="38"/>
      <c r="R64" s="38"/>
      <c r="S64" s="38"/>
      <c r="T64" s="38"/>
      <c r="U64" s="38"/>
      <c r="V64" s="38"/>
      <c r="W64" s="38"/>
      <c r="X64" s="38"/>
      <c r="Y64" s="38"/>
      <c r="Z64" s="38"/>
    </row>
    <row r="65" spans="1:26" ht="32.25" customHeight="1" x14ac:dyDescent="0.3">
      <c r="A65" s="38"/>
      <c r="B65" s="284"/>
      <c r="C65" s="102"/>
      <c r="D65" s="287"/>
      <c r="E65" s="287"/>
      <c r="F65" s="287"/>
      <c r="G65" s="51">
        <v>3</v>
      </c>
      <c r="H65" s="51"/>
      <c r="I65" s="287"/>
      <c r="J65" s="316"/>
      <c r="K65" s="313"/>
      <c r="L65" s="281"/>
      <c r="M65" s="242"/>
      <c r="N65" s="242"/>
      <c r="O65" s="38"/>
      <c r="P65" s="38"/>
      <c r="Q65" s="38"/>
      <c r="R65" s="38"/>
      <c r="S65" s="38"/>
      <c r="T65" s="38"/>
      <c r="U65" s="38"/>
      <c r="V65" s="38"/>
      <c r="W65" s="38"/>
      <c r="X65" s="38"/>
      <c r="Y65" s="38"/>
      <c r="Z65" s="38"/>
    </row>
    <row r="66" spans="1:26" ht="32.25" customHeight="1" x14ac:dyDescent="0.3">
      <c r="A66" s="38"/>
      <c r="B66" s="284"/>
      <c r="C66" s="102"/>
      <c r="D66" s="287"/>
      <c r="E66" s="287"/>
      <c r="F66" s="287"/>
      <c r="G66" s="51">
        <v>4</v>
      </c>
      <c r="H66" s="51"/>
      <c r="I66" s="287"/>
      <c r="J66" s="316"/>
      <c r="K66" s="313"/>
      <c r="L66" s="281"/>
      <c r="M66" s="242"/>
      <c r="N66" s="242"/>
      <c r="O66" s="38"/>
      <c r="P66" s="38"/>
      <c r="Q66" s="38"/>
      <c r="R66" s="38"/>
      <c r="S66" s="38"/>
      <c r="T66" s="38"/>
      <c r="U66" s="38"/>
      <c r="V66" s="38"/>
      <c r="W66" s="38"/>
      <c r="X66" s="38"/>
      <c r="Y66" s="38"/>
      <c r="Z66" s="38"/>
    </row>
    <row r="67" spans="1:26" ht="32.25" customHeight="1" x14ac:dyDescent="0.3">
      <c r="A67" s="38"/>
      <c r="B67" s="284"/>
      <c r="C67" s="102"/>
      <c r="D67" s="287"/>
      <c r="E67" s="287"/>
      <c r="F67" s="287"/>
      <c r="G67" s="51">
        <v>5</v>
      </c>
      <c r="H67" s="51"/>
      <c r="I67" s="287"/>
      <c r="J67" s="316"/>
      <c r="K67" s="313"/>
      <c r="L67" s="281"/>
      <c r="M67" s="242"/>
      <c r="N67" s="242"/>
      <c r="O67" s="38"/>
      <c r="P67" s="38"/>
      <c r="Q67" s="38"/>
      <c r="R67" s="38"/>
      <c r="S67" s="38"/>
      <c r="T67" s="38"/>
      <c r="U67" s="38"/>
      <c r="V67" s="38"/>
      <c r="W67" s="38"/>
      <c r="X67" s="38"/>
      <c r="Y67" s="38"/>
      <c r="Z67" s="38"/>
    </row>
    <row r="68" spans="1:26" ht="32.25" customHeight="1" x14ac:dyDescent="0.3">
      <c r="A68" s="38"/>
      <c r="B68" s="284"/>
      <c r="C68" s="102"/>
      <c r="D68" s="287"/>
      <c r="E68" s="287"/>
      <c r="F68" s="287"/>
      <c r="G68" s="51">
        <v>6</v>
      </c>
      <c r="H68" s="51"/>
      <c r="I68" s="287"/>
      <c r="J68" s="316"/>
      <c r="K68" s="313"/>
      <c r="L68" s="281"/>
      <c r="M68" s="242"/>
      <c r="N68" s="242"/>
      <c r="O68" s="38"/>
      <c r="P68" s="38"/>
      <c r="Q68" s="38"/>
      <c r="R68" s="38"/>
      <c r="S68" s="38"/>
      <c r="T68" s="38"/>
      <c r="U68" s="38"/>
      <c r="V68" s="38"/>
      <c r="W68" s="38"/>
      <c r="X68" s="38"/>
      <c r="Y68" s="38"/>
      <c r="Z68" s="38"/>
    </row>
    <row r="69" spans="1:26" ht="32.25" customHeight="1" x14ac:dyDescent="0.3">
      <c r="A69" s="38"/>
      <c r="B69" s="284"/>
      <c r="C69" s="102"/>
      <c r="D69" s="287"/>
      <c r="E69" s="287"/>
      <c r="F69" s="287"/>
      <c r="G69" s="51">
        <v>7</v>
      </c>
      <c r="H69" s="51"/>
      <c r="I69" s="287"/>
      <c r="J69" s="316"/>
      <c r="K69" s="313"/>
      <c r="L69" s="281"/>
      <c r="M69" s="242"/>
      <c r="N69" s="242"/>
      <c r="O69" s="38"/>
      <c r="P69" s="38"/>
      <c r="Q69" s="38"/>
      <c r="R69" s="38"/>
      <c r="S69" s="38"/>
      <c r="T69" s="38"/>
      <c r="U69" s="38"/>
      <c r="V69" s="38"/>
      <c r="W69" s="38"/>
      <c r="X69" s="38"/>
      <c r="Y69" s="38"/>
      <c r="Z69" s="38"/>
    </row>
    <row r="70" spans="1:26" ht="32.25" customHeight="1" x14ac:dyDescent="0.3">
      <c r="A70" s="38"/>
      <c r="B70" s="285"/>
      <c r="C70" s="104"/>
      <c r="D70" s="288"/>
      <c r="E70" s="288"/>
      <c r="F70" s="288"/>
      <c r="G70" s="60">
        <v>8</v>
      </c>
      <c r="H70" s="60"/>
      <c r="I70" s="288"/>
      <c r="J70" s="317"/>
      <c r="K70" s="314"/>
      <c r="L70" s="282"/>
      <c r="M70" s="242"/>
      <c r="N70" s="242"/>
      <c r="O70" s="38"/>
      <c r="P70" s="38"/>
      <c r="Q70" s="38"/>
      <c r="R70" s="38"/>
      <c r="S70" s="38"/>
      <c r="T70" s="38"/>
      <c r="U70" s="38"/>
      <c r="V70" s="38"/>
      <c r="W70" s="38"/>
      <c r="X70" s="38"/>
      <c r="Y70" s="38"/>
      <c r="Z70" s="38"/>
    </row>
    <row r="71" spans="1:26" ht="32.25" customHeight="1" x14ac:dyDescent="0.3">
      <c r="A71" s="38"/>
      <c r="B71" s="283" t="str">
        <f>+LEFT(C71,4)</f>
        <v>14.3</v>
      </c>
      <c r="C71" s="106" t="s">
        <v>524</v>
      </c>
      <c r="D71" s="286" t="s">
        <v>515</v>
      </c>
      <c r="E71" s="373" t="s">
        <v>525</v>
      </c>
      <c r="F71" s="325">
        <v>3</v>
      </c>
      <c r="G71" s="62">
        <v>1</v>
      </c>
      <c r="H71" s="57" t="s">
        <v>526</v>
      </c>
      <c r="I71" s="373" t="s">
        <v>527</v>
      </c>
      <c r="J71" s="318">
        <v>3</v>
      </c>
      <c r="K71" s="312"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294">
        <f>+IF(K71="",231,IF(K71="Deficiencia de control mayor (diseño y ejecución)",240,IF(K71="Deficiencia de control (diseño o ejecución)",260,IF(K71="Oportunidad de mejora",280,300))))</f>
        <v>300</v>
      </c>
      <c r="M71" s="358">
        <v>5.0122999999999998</v>
      </c>
      <c r="N71" s="358">
        <f>+L71+M71</f>
        <v>305.01229999999998</v>
      </c>
      <c r="O71" s="38"/>
      <c r="P71" s="38"/>
      <c r="Q71" s="38"/>
      <c r="R71" s="38"/>
      <c r="S71" s="38"/>
      <c r="T71" s="38"/>
      <c r="U71" s="38"/>
      <c r="V71" s="38"/>
      <c r="W71" s="38"/>
      <c r="X71" s="38"/>
      <c r="Y71" s="38"/>
      <c r="Z71" s="38"/>
    </row>
    <row r="72" spans="1:26" ht="52.5" customHeight="1" x14ac:dyDescent="0.3">
      <c r="A72" s="38"/>
      <c r="B72" s="284"/>
      <c r="C72" s="102"/>
      <c r="D72" s="287"/>
      <c r="E72" s="287"/>
      <c r="F72" s="287"/>
      <c r="G72" s="51">
        <v>2</v>
      </c>
      <c r="H72" s="68" t="s">
        <v>528</v>
      </c>
      <c r="I72" s="287"/>
      <c r="J72" s="316"/>
      <c r="K72" s="313"/>
      <c r="L72" s="281"/>
      <c r="M72" s="242"/>
      <c r="N72" s="242"/>
      <c r="O72" s="38"/>
      <c r="P72" s="38"/>
      <c r="Q72" s="38"/>
      <c r="R72" s="38"/>
      <c r="S72" s="38"/>
      <c r="T72" s="38"/>
      <c r="U72" s="38"/>
      <c r="V72" s="38"/>
      <c r="W72" s="38"/>
      <c r="X72" s="38"/>
      <c r="Y72" s="38"/>
      <c r="Z72" s="38"/>
    </row>
    <row r="73" spans="1:26" ht="32.25" customHeight="1" x14ac:dyDescent="0.3">
      <c r="A73" s="38"/>
      <c r="B73" s="284"/>
      <c r="C73" s="102"/>
      <c r="D73" s="287"/>
      <c r="E73" s="287"/>
      <c r="F73" s="287"/>
      <c r="G73" s="51">
        <v>3</v>
      </c>
      <c r="H73" s="68" t="s">
        <v>529</v>
      </c>
      <c r="I73" s="287"/>
      <c r="J73" s="316"/>
      <c r="K73" s="313"/>
      <c r="L73" s="281"/>
      <c r="M73" s="242"/>
      <c r="N73" s="242"/>
      <c r="O73" s="38"/>
      <c r="P73" s="38"/>
      <c r="Q73" s="38"/>
      <c r="R73" s="38"/>
      <c r="S73" s="38"/>
      <c r="T73" s="38"/>
      <c r="U73" s="38"/>
      <c r="V73" s="38"/>
      <c r="W73" s="38"/>
      <c r="X73" s="38"/>
      <c r="Y73" s="38"/>
      <c r="Z73" s="38"/>
    </row>
    <row r="74" spans="1:26" ht="32.25" customHeight="1" x14ac:dyDescent="0.3">
      <c r="A74" s="38"/>
      <c r="B74" s="284"/>
      <c r="C74" s="102"/>
      <c r="D74" s="287"/>
      <c r="E74" s="287"/>
      <c r="F74" s="287"/>
      <c r="G74" s="51">
        <v>4</v>
      </c>
      <c r="H74" s="51"/>
      <c r="I74" s="287"/>
      <c r="J74" s="316"/>
      <c r="K74" s="313"/>
      <c r="L74" s="281"/>
      <c r="M74" s="242"/>
      <c r="N74" s="242"/>
      <c r="O74" s="38"/>
      <c r="P74" s="38"/>
      <c r="Q74" s="38"/>
      <c r="R74" s="38"/>
      <c r="S74" s="38"/>
      <c r="T74" s="38"/>
      <c r="U74" s="38"/>
      <c r="V74" s="38"/>
      <c r="W74" s="38"/>
      <c r="X74" s="38"/>
      <c r="Y74" s="38"/>
      <c r="Z74" s="38"/>
    </row>
    <row r="75" spans="1:26" ht="32.25" customHeight="1" x14ac:dyDescent="0.3">
      <c r="A75" s="38"/>
      <c r="B75" s="284"/>
      <c r="C75" s="102"/>
      <c r="D75" s="287"/>
      <c r="E75" s="287"/>
      <c r="F75" s="287"/>
      <c r="G75" s="51">
        <v>5</v>
      </c>
      <c r="H75" s="51"/>
      <c r="I75" s="287"/>
      <c r="J75" s="316"/>
      <c r="K75" s="313"/>
      <c r="L75" s="281"/>
      <c r="M75" s="242"/>
      <c r="N75" s="242"/>
      <c r="O75" s="38"/>
      <c r="P75" s="38"/>
      <c r="Q75" s="38"/>
      <c r="R75" s="38"/>
      <c r="S75" s="38"/>
      <c r="T75" s="38"/>
      <c r="U75" s="38"/>
      <c r="V75" s="38"/>
      <c r="W75" s="38"/>
      <c r="X75" s="38"/>
      <c r="Y75" s="38"/>
      <c r="Z75" s="38"/>
    </row>
    <row r="76" spans="1:26" ht="32.25" customHeight="1" x14ac:dyDescent="0.3">
      <c r="A76" s="38"/>
      <c r="B76" s="284"/>
      <c r="C76" s="102"/>
      <c r="D76" s="287"/>
      <c r="E76" s="287"/>
      <c r="F76" s="287"/>
      <c r="G76" s="51">
        <v>6</v>
      </c>
      <c r="H76" s="51"/>
      <c r="I76" s="287"/>
      <c r="J76" s="316"/>
      <c r="K76" s="313"/>
      <c r="L76" s="281"/>
      <c r="M76" s="242"/>
      <c r="N76" s="242"/>
      <c r="O76" s="38"/>
      <c r="P76" s="38"/>
      <c r="Q76" s="38"/>
      <c r="R76" s="38"/>
      <c r="S76" s="38"/>
      <c r="T76" s="38"/>
      <c r="U76" s="38"/>
      <c r="V76" s="38"/>
      <c r="W76" s="38"/>
      <c r="X76" s="38"/>
      <c r="Y76" s="38"/>
      <c r="Z76" s="38"/>
    </row>
    <row r="77" spans="1:26" ht="32.25" customHeight="1" x14ac:dyDescent="0.3">
      <c r="A77" s="38"/>
      <c r="B77" s="284"/>
      <c r="C77" s="102"/>
      <c r="D77" s="287"/>
      <c r="E77" s="287"/>
      <c r="F77" s="287"/>
      <c r="G77" s="51">
        <v>7</v>
      </c>
      <c r="H77" s="51"/>
      <c r="I77" s="287"/>
      <c r="J77" s="316"/>
      <c r="K77" s="313"/>
      <c r="L77" s="281"/>
      <c r="M77" s="242"/>
      <c r="N77" s="242"/>
      <c r="O77" s="38"/>
      <c r="P77" s="38"/>
      <c r="Q77" s="38"/>
      <c r="R77" s="38"/>
      <c r="S77" s="38"/>
      <c r="T77" s="38"/>
      <c r="U77" s="38"/>
      <c r="V77" s="38"/>
      <c r="W77" s="38"/>
      <c r="X77" s="38"/>
      <c r="Y77" s="38"/>
      <c r="Z77" s="38"/>
    </row>
    <row r="78" spans="1:26" ht="32.25" customHeight="1" x14ac:dyDescent="0.3">
      <c r="A78" s="38"/>
      <c r="B78" s="285"/>
      <c r="C78" s="104"/>
      <c r="D78" s="288"/>
      <c r="E78" s="288"/>
      <c r="F78" s="288"/>
      <c r="G78" s="60">
        <v>8</v>
      </c>
      <c r="H78" s="60"/>
      <c r="I78" s="288"/>
      <c r="J78" s="317"/>
      <c r="K78" s="314"/>
      <c r="L78" s="282"/>
      <c r="M78" s="242"/>
      <c r="N78" s="242"/>
      <c r="O78" s="38"/>
      <c r="P78" s="38"/>
      <c r="Q78" s="38"/>
      <c r="R78" s="38"/>
      <c r="S78" s="38"/>
      <c r="T78" s="38"/>
      <c r="U78" s="38"/>
      <c r="V78" s="38"/>
      <c r="W78" s="38"/>
      <c r="X78" s="38"/>
      <c r="Y78" s="38"/>
      <c r="Z78" s="38"/>
    </row>
    <row r="79" spans="1:26" ht="32.25" customHeight="1" x14ac:dyDescent="0.3">
      <c r="A79" s="38"/>
      <c r="B79" s="283" t="str">
        <f>+LEFT(C79,4)</f>
        <v>14.4</v>
      </c>
      <c r="C79" s="106" t="s">
        <v>530</v>
      </c>
      <c r="D79" s="286" t="s">
        <v>515</v>
      </c>
      <c r="E79" s="373" t="s">
        <v>531</v>
      </c>
      <c r="F79" s="325">
        <v>3</v>
      </c>
      <c r="G79" s="62">
        <v>1</v>
      </c>
      <c r="H79" s="57" t="s">
        <v>532</v>
      </c>
      <c r="I79" s="373" t="s">
        <v>533</v>
      </c>
      <c r="J79" s="318">
        <v>3</v>
      </c>
      <c r="K79" s="312"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294">
        <f>+IF(K79="",231,IF(K79="Deficiencia de control mayor (diseño y ejecución)",240,IF(K79="Deficiencia de control (diseño o ejecución)",260,IF(K79="Oportunidad de mejora",280,300))))</f>
        <v>300</v>
      </c>
      <c r="M79" s="358">
        <v>5.1235999999999997</v>
      </c>
      <c r="N79" s="358">
        <f>+L79+M79</f>
        <v>305.12360000000001</v>
      </c>
      <c r="O79" s="38"/>
      <c r="P79" s="38"/>
      <c r="Q79" s="38"/>
      <c r="R79" s="38"/>
      <c r="S79" s="38"/>
      <c r="T79" s="38"/>
      <c r="U79" s="38"/>
      <c r="V79" s="38"/>
      <c r="W79" s="38"/>
      <c r="X79" s="38"/>
      <c r="Y79" s="38"/>
      <c r="Z79" s="38"/>
    </row>
    <row r="80" spans="1:26" ht="32.25" customHeight="1" x14ac:dyDescent="0.3">
      <c r="A80" s="38"/>
      <c r="B80" s="284"/>
      <c r="C80" s="102"/>
      <c r="D80" s="287"/>
      <c r="E80" s="287"/>
      <c r="F80" s="287"/>
      <c r="G80" s="51">
        <v>2</v>
      </c>
      <c r="H80" s="51"/>
      <c r="I80" s="287"/>
      <c r="J80" s="316"/>
      <c r="K80" s="313"/>
      <c r="L80" s="281"/>
      <c r="M80" s="242"/>
      <c r="N80" s="242"/>
      <c r="O80" s="38"/>
      <c r="P80" s="38"/>
      <c r="Q80" s="38"/>
      <c r="R80" s="38"/>
      <c r="S80" s="38"/>
      <c r="T80" s="38"/>
      <c r="U80" s="38"/>
      <c r="V80" s="38"/>
      <c r="W80" s="38"/>
      <c r="X80" s="38"/>
      <c r="Y80" s="38"/>
      <c r="Z80" s="38"/>
    </row>
    <row r="81" spans="1:26" ht="32.25" customHeight="1" x14ac:dyDescent="0.3">
      <c r="A81" s="38"/>
      <c r="B81" s="284"/>
      <c r="C81" s="102"/>
      <c r="D81" s="287"/>
      <c r="E81" s="287"/>
      <c r="F81" s="287"/>
      <c r="G81" s="51">
        <v>3</v>
      </c>
      <c r="H81" s="51"/>
      <c r="I81" s="287"/>
      <c r="J81" s="316"/>
      <c r="K81" s="313"/>
      <c r="L81" s="281"/>
      <c r="M81" s="242"/>
      <c r="N81" s="242"/>
      <c r="O81" s="38"/>
      <c r="P81" s="38"/>
      <c r="Q81" s="38"/>
      <c r="R81" s="38"/>
      <c r="S81" s="38"/>
      <c r="T81" s="38"/>
      <c r="U81" s="38"/>
      <c r="V81" s="38"/>
      <c r="W81" s="38"/>
      <c r="X81" s="38"/>
      <c r="Y81" s="38"/>
      <c r="Z81" s="38"/>
    </row>
    <row r="82" spans="1:26" ht="32.25" customHeight="1" x14ac:dyDescent="0.3">
      <c r="A82" s="38"/>
      <c r="B82" s="284"/>
      <c r="C82" s="102"/>
      <c r="D82" s="287"/>
      <c r="E82" s="287"/>
      <c r="F82" s="287"/>
      <c r="G82" s="51">
        <v>4</v>
      </c>
      <c r="H82" s="51"/>
      <c r="I82" s="287"/>
      <c r="J82" s="316"/>
      <c r="K82" s="313"/>
      <c r="L82" s="281"/>
      <c r="M82" s="242"/>
      <c r="N82" s="242"/>
      <c r="O82" s="38"/>
      <c r="P82" s="38"/>
      <c r="Q82" s="38"/>
      <c r="R82" s="38"/>
      <c r="S82" s="38"/>
      <c r="T82" s="38"/>
      <c r="U82" s="38"/>
      <c r="V82" s="38"/>
      <c r="W82" s="38"/>
      <c r="X82" s="38"/>
      <c r="Y82" s="38"/>
      <c r="Z82" s="38"/>
    </row>
    <row r="83" spans="1:26" ht="32.25" customHeight="1" x14ac:dyDescent="0.3">
      <c r="A83" s="38"/>
      <c r="B83" s="284"/>
      <c r="C83" s="102"/>
      <c r="D83" s="287"/>
      <c r="E83" s="287"/>
      <c r="F83" s="287"/>
      <c r="G83" s="51">
        <v>5</v>
      </c>
      <c r="H83" s="51"/>
      <c r="I83" s="287"/>
      <c r="J83" s="316"/>
      <c r="K83" s="313"/>
      <c r="L83" s="281"/>
      <c r="M83" s="242"/>
      <c r="N83" s="242"/>
      <c r="O83" s="38"/>
      <c r="P83" s="38"/>
      <c r="Q83" s="38"/>
      <c r="R83" s="38"/>
      <c r="S83" s="38"/>
      <c r="T83" s="38"/>
      <c r="U83" s="38"/>
      <c r="V83" s="38"/>
      <c r="W83" s="38"/>
      <c r="X83" s="38"/>
      <c r="Y83" s="38"/>
      <c r="Z83" s="38"/>
    </row>
    <row r="84" spans="1:26" ht="32.25" customHeight="1" x14ac:dyDescent="0.3">
      <c r="A84" s="38"/>
      <c r="B84" s="284"/>
      <c r="C84" s="102"/>
      <c r="D84" s="287"/>
      <c r="E84" s="287"/>
      <c r="F84" s="287"/>
      <c r="G84" s="51">
        <v>6</v>
      </c>
      <c r="H84" s="51"/>
      <c r="I84" s="287"/>
      <c r="J84" s="316"/>
      <c r="K84" s="313"/>
      <c r="L84" s="281"/>
      <c r="M84" s="242"/>
      <c r="N84" s="242"/>
      <c r="O84" s="38"/>
      <c r="P84" s="38"/>
      <c r="Q84" s="38"/>
      <c r="R84" s="38"/>
      <c r="S84" s="38"/>
      <c r="T84" s="38"/>
      <c r="U84" s="38"/>
      <c r="V84" s="38"/>
      <c r="W84" s="38"/>
      <c r="X84" s="38"/>
      <c r="Y84" s="38"/>
      <c r="Z84" s="38"/>
    </row>
    <row r="85" spans="1:26" ht="32.25" customHeight="1" x14ac:dyDescent="0.3">
      <c r="A85" s="38"/>
      <c r="B85" s="284"/>
      <c r="C85" s="102"/>
      <c r="D85" s="287"/>
      <c r="E85" s="287"/>
      <c r="F85" s="287"/>
      <c r="G85" s="51">
        <v>7</v>
      </c>
      <c r="H85" s="51"/>
      <c r="I85" s="287"/>
      <c r="J85" s="316"/>
      <c r="K85" s="313"/>
      <c r="L85" s="281"/>
      <c r="M85" s="242"/>
      <c r="N85" s="242"/>
      <c r="O85" s="38"/>
      <c r="P85" s="38"/>
      <c r="Q85" s="38"/>
      <c r="R85" s="38"/>
      <c r="S85" s="38"/>
      <c r="T85" s="38"/>
      <c r="U85" s="38"/>
      <c r="V85" s="38"/>
      <c r="W85" s="38"/>
      <c r="X85" s="38"/>
      <c r="Y85" s="38"/>
      <c r="Z85" s="38"/>
    </row>
    <row r="86" spans="1:26" ht="32.25" customHeight="1" x14ac:dyDescent="0.3">
      <c r="A86" s="38"/>
      <c r="B86" s="285"/>
      <c r="C86" s="104"/>
      <c r="D86" s="288"/>
      <c r="E86" s="288"/>
      <c r="F86" s="288"/>
      <c r="G86" s="60">
        <v>8</v>
      </c>
      <c r="H86" s="60"/>
      <c r="I86" s="288"/>
      <c r="J86" s="317"/>
      <c r="K86" s="314"/>
      <c r="L86" s="282"/>
      <c r="M86" s="242"/>
      <c r="N86" s="242"/>
      <c r="O86" s="38"/>
      <c r="P86" s="38"/>
      <c r="Q86" s="38"/>
      <c r="R86" s="38"/>
      <c r="S86" s="38"/>
      <c r="T86" s="38"/>
      <c r="U86" s="38"/>
      <c r="V86" s="38"/>
      <c r="W86" s="38"/>
      <c r="X86" s="38"/>
      <c r="Y86" s="38"/>
      <c r="Z86" s="38"/>
    </row>
    <row r="87" spans="1:26" ht="12.75" customHeight="1" x14ac:dyDescent="0.3">
      <c r="A87" s="38"/>
      <c r="B87" s="409"/>
      <c r="C87" s="100" t="s">
        <v>534</v>
      </c>
      <c r="D87" s="413" t="s">
        <v>8</v>
      </c>
      <c r="E87" s="413" t="s">
        <v>535</v>
      </c>
      <c r="F87" s="415" t="s">
        <v>536</v>
      </c>
      <c r="G87" s="416" t="s">
        <v>116</v>
      </c>
      <c r="H87" s="417"/>
      <c r="I87" s="418"/>
      <c r="J87" s="415" t="s">
        <v>537</v>
      </c>
      <c r="K87" s="422" t="s">
        <v>161</v>
      </c>
      <c r="L87" s="375"/>
      <c r="M87" s="375"/>
      <c r="N87" s="375"/>
      <c r="O87" s="38"/>
      <c r="P87" s="38"/>
      <c r="Q87" s="38"/>
      <c r="R87" s="38"/>
      <c r="S87" s="38"/>
      <c r="T87" s="38"/>
      <c r="U87" s="38"/>
      <c r="V87" s="38"/>
      <c r="W87" s="38"/>
      <c r="X87" s="38"/>
      <c r="Y87" s="38"/>
      <c r="Z87" s="38"/>
    </row>
    <row r="88" spans="1:26" ht="15" customHeight="1" x14ac:dyDescent="0.3">
      <c r="A88" s="38"/>
      <c r="B88" s="410"/>
      <c r="C88" s="92"/>
      <c r="D88" s="410"/>
      <c r="E88" s="410"/>
      <c r="F88" s="410"/>
      <c r="G88" s="419"/>
      <c r="H88" s="420"/>
      <c r="I88" s="421"/>
      <c r="J88" s="410"/>
      <c r="K88" s="423"/>
      <c r="L88" s="242"/>
      <c r="M88" s="242"/>
      <c r="N88" s="242"/>
      <c r="O88" s="38"/>
      <c r="P88" s="38"/>
      <c r="Q88" s="38"/>
      <c r="R88" s="38"/>
      <c r="S88" s="38"/>
      <c r="T88" s="38"/>
      <c r="U88" s="38"/>
      <c r="V88" s="38"/>
      <c r="W88" s="38"/>
      <c r="X88" s="38"/>
      <c r="Y88" s="38"/>
      <c r="Z88" s="38"/>
    </row>
    <row r="89" spans="1:26" ht="27.75" customHeight="1" x14ac:dyDescent="0.3">
      <c r="A89" s="38"/>
      <c r="B89" s="410"/>
      <c r="C89" s="92"/>
      <c r="D89" s="410"/>
      <c r="E89" s="410"/>
      <c r="F89" s="410"/>
      <c r="G89" s="412" t="s">
        <v>13</v>
      </c>
      <c r="H89" s="413" t="s">
        <v>15</v>
      </c>
      <c r="I89" s="413" t="s">
        <v>17</v>
      </c>
      <c r="J89" s="410"/>
      <c r="K89" s="423"/>
      <c r="L89" s="242"/>
      <c r="M89" s="242"/>
      <c r="N89" s="242"/>
      <c r="O89" s="38"/>
      <c r="P89" s="38"/>
      <c r="Q89" s="38"/>
      <c r="R89" s="38"/>
      <c r="S89" s="38"/>
      <c r="T89" s="38"/>
      <c r="U89" s="38"/>
      <c r="V89" s="38"/>
      <c r="W89" s="38"/>
      <c r="X89" s="38"/>
      <c r="Y89" s="38"/>
      <c r="Z89" s="38"/>
    </row>
    <row r="90" spans="1:26" ht="72" customHeight="1" x14ac:dyDescent="0.3">
      <c r="A90" s="38"/>
      <c r="B90" s="411"/>
      <c r="C90" s="92"/>
      <c r="D90" s="411"/>
      <c r="E90" s="414"/>
      <c r="F90" s="411"/>
      <c r="G90" s="411"/>
      <c r="H90" s="411"/>
      <c r="I90" s="411"/>
      <c r="J90" s="411"/>
      <c r="K90" s="424"/>
      <c r="L90" s="242"/>
      <c r="M90" s="242"/>
      <c r="N90" s="242"/>
      <c r="O90" s="38"/>
      <c r="P90" s="38"/>
      <c r="Q90" s="38"/>
      <c r="R90" s="38"/>
      <c r="S90" s="38"/>
      <c r="T90" s="38"/>
      <c r="U90" s="38"/>
      <c r="V90" s="38"/>
      <c r="W90" s="38"/>
      <c r="X90" s="38"/>
      <c r="Y90" s="38"/>
      <c r="Z90" s="38"/>
    </row>
    <row r="91" spans="1:26" ht="70.5" customHeight="1" x14ac:dyDescent="0.3">
      <c r="A91" s="38"/>
      <c r="B91" s="283" t="str">
        <f>+LEFT(C91,4)</f>
        <v>15.1</v>
      </c>
      <c r="C91" s="107" t="s">
        <v>538</v>
      </c>
      <c r="D91" s="286" t="s">
        <v>539</v>
      </c>
      <c r="E91" s="373" t="s">
        <v>540</v>
      </c>
      <c r="F91" s="325">
        <v>3</v>
      </c>
      <c r="G91" s="62">
        <v>1</v>
      </c>
      <c r="H91" s="57" t="s">
        <v>541</v>
      </c>
      <c r="I91" s="373" t="s">
        <v>542</v>
      </c>
      <c r="J91" s="318">
        <v>3</v>
      </c>
      <c r="K91" s="312"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4">
        <f>+IF(K91="",231,IF(K91="Deficiencia de control mayor (diseño y ejecución)",240,IF(K91="Deficiencia de control (diseño o ejecución)",260,IF(K91="Oportunidad de mejora",280,300))))</f>
        <v>300</v>
      </c>
      <c r="M91" s="358">
        <v>5.2369000000000003</v>
      </c>
      <c r="N91" s="358">
        <f>+L91+M91</f>
        <v>305.23689999999999</v>
      </c>
      <c r="O91" s="38"/>
      <c r="P91" s="38"/>
      <c r="Q91" s="38"/>
      <c r="R91" s="38"/>
      <c r="S91" s="38"/>
      <c r="T91" s="38"/>
      <c r="U91" s="38"/>
      <c r="V91" s="38"/>
      <c r="W91" s="38"/>
      <c r="X91" s="38"/>
      <c r="Y91" s="38"/>
      <c r="Z91" s="38"/>
    </row>
    <row r="92" spans="1:26" ht="35.25" customHeight="1" x14ac:dyDescent="0.3">
      <c r="A92" s="38"/>
      <c r="B92" s="284"/>
      <c r="C92" s="94"/>
      <c r="D92" s="287"/>
      <c r="E92" s="287"/>
      <c r="F92" s="287"/>
      <c r="G92" s="51">
        <v>2</v>
      </c>
      <c r="H92" s="68" t="s">
        <v>543</v>
      </c>
      <c r="I92" s="287"/>
      <c r="J92" s="316"/>
      <c r="K92" s="313"/>
      <c r="L92" s="281"/>
      <c r="M92" s="242"/>
      <c r="N92" s="242"/>
      <c r="O92" s="38"/>
      <c r="P92" s="38"/>
      <c r="Q92" s="38"/>
      <c r="R92" s="38"/>
      <c r="S92" s="38"/>
      <c r="T92" s="38"/>
      <c r="U92" s="38"/>
      <c r="V92" s="38"/>
      <c r="W92" s="38"/>
      <c r="X92" s="38"/>
      <c r="Y92" s="38"/>
      <c r="Z92" s="38"/>
    </row>
    <row r="93" spans="1:26" ht="22.5" customHeight="1" x14ac:dyDescent="0.3">
      <c r="A93" s="38"/>
      <c r="B93" s="284"/>
      <c r="C93" s="94"/>
      <c r="D93" s="287"/>
      <c r="E93" s="287"/>
      <c r="F93" s="287"/>
      <c r="G93" s="51">
        <v>3</v>
      </c>
      <c r="H93" s="68" t="s">
        <v>544</v>
      </c>
      <c r="I93" s="287"/>
      <c r="J93" s="316"/>
      <c r="K93" s="313"/>
      <c r="L93" s="281"/>
      <c r="M93" s="242"/>
      <c r="N93" s="242"/>
      <c r="O93" s="38"/>
      <c r="P93" s="38"/>
      <c r="Q93" s="38"/>
      <c r="R93" s="38"/>
      <c r="S93" s="38"/>
      <c r="T93" s="38"/>
      <c r="U93" s="38"/>
      <c r="V93" s="38"/>
      <c r="W93" s="38"/>
      <c r="X93" s="38"/>
      <c r="Y93" s="38"/>
      <c r="Z93" s="38"/>
    </row>
    <row r="94" spans="1:26" ht="22.5" customHeight="1" x14ac:dyDescent="0.3">
      <c r="A94" s="38"/>
      <c r="B94" s="284"/>
      <c r="C94" s="94"/>
      <c r="D94" s="287"/>
      <c r="E94" s="287"/>
      <c r="F94" s="287"/>
      <c r="G94" s="51">
        <v>4</v>
      </c>
      <c r="H94" s="51"/>
      <c r="I94" s="287"/>
      <c r="J94" s="316"/>
      <c r="K94" s="313"/>
      <c r="L94" s="281"/>
      <c r="M94" s="242"/>
      <c r="N94" s="242"/>
      <c r="O94" s="38"/>
      <c r="P94" s="38"/>
      <c r="Q94" s="38"/>
      <c r="R94" s="38"/>
      <c r="S94" s="38"/>
      <c r="T94" s="38"/>
      <c r="U94" s="38"/>
      <c r="V94" s="38"/>
      <c r="W94" s="38"/>
      <c r="X94" s="38"/>
      <c r="Y94" s="38"/>
      <c r="Z94" s="38"/>
    </row>
    <row r="95" spans="1:26" ht="22.5" customHeight="1" x14ac:dyDescent="0.3">
      <c r="A95" s="38"/>
      <c r="B95" s="284"/>
      <c r="C95" s="94"/>
      <c r="D95" s="287"/>
      <c r="E95" s="287"/>
      <c r="F95" s="287"/>
      <c r="G95" s="51">
        <v>5</v>
      </c>
      <c r="H95" s="51"/>
      <c r="I95" s="287"/>
      <c r="J95" s="316"/>
      <c r="K95" s="313"/>
      <c r="L95" s="281"/>
      <c r="M95" s="242"/>
      <c r="N95" s="242"/>
      <c r="O95" s="38"/>
      <c r="P95" s="38"/>
      <c r="Q95" s="38"/>
      <c r="R95" s="38"/>
      <c r="S95" s="38"/>
      <c r="T95" s="38"/>
      <c r="U95" s="38"/>
      <c r="V95" s="38"/>
      <c r="W95" s="38"/>
      <c r="X95" s="38"/>
      <c r="Y95" s="38"/>
      <c r="Z95" s="38"/>
    </row>
    <row r="96" spans="1:26" ht="22.5" customHeight="1" x14ac:dyDescent="0.3">
      <c r="A96" s="38"/>
      <c r="B96" s="284"/>
      <c r="C96" s="94"/>
      <c r="D96" s="287"/>
      <c r="E96" s="287"/>
      <c r="F96" s="287"/>
      <c r="G96" s="51">
        <v>6</v>
      </c>
      <c r="H96" s="51"/>
      <c r="I96" s="287"/>
      <c r="J96" s="316"/>
      <c r="K96" s="313"/>
      <c r="L96" s="281"/>
      <c r="M96" s="242"/>
      <c r="N96" s="242"/>
      <c r="O96" s="38"/>
      <c r="P96" s="38"/>
      <c r="Q96" s="38"/>
      <c r="R96" s="38"/>
      <c r="S96" s="38"/>
      <c r="T96" s="38"/>
      <c r="U96" s="38"/>
      <c r="V96" s="38"/>
      <c r="W96" s="38"/>
      <c r="X96" s="38"/>
      <c r="Y96" s="38"/>
      <c r="Z96" s="38"/>
    </row>
    <row r="97" spans="1:26" ht="22.5" customHeight="1" x14ac:dyDescent="0.3">
      <c r="A97" s="38"/>
      <c r="B97" s="284"/>
      <c r="C97" s="94"/>
      <c r="D97" s="287"/>
      <c r="E97" s="287"/>
      <c r="F97" s="287"/>
      <c r="G97" s="51">
        <v>7</v>
      </c>
      <c r="H97" s="51"/>
      <c r="I97" s="287"/>
      <c r="J97" s="316"/>
      <c r="K97" s="313"/>
      <c r="L97" s="281"/>
      <c r="M97" s="242"/>
      <c r="N97" s="242"/>
      <c r="O97" s="38"/>
      <c r="P97" s="38"/>
      <c r="Q97" s="38"/>
      <c r="R97" s="38"/>
      <c r="S97" s="38"/>
      <c r="T97" s="38"/>
      <c r="U97" s="38"/>
      <c r="V97" s="38"/>
      <c r="W97" s="38"/>
      <c r="X97" s="38"/>
      <c r="Y97" s="38"/>
      <c r="Z97" s="38"/>
    </row>
    <row r="98" spans="1:26" ht="22.5" customHeight="1" x14ac:dyDescent="0.3">
      <c r="A98" s="38"/>
      <c r="B98" s="285"/>
      <c r="C98" s="95"/>
      <c r="D98" s="288"/>
      <c r="E98" s="288"/>
      <c r="F98" s="288"/>
      <c r="G98" s="60">
        <v>8</v>
      </c>
      <c r="H98" s="60"/>
      <c r="I98" s="288"/>
      <c r="J98" s="317"/>
      <c r="K98" s="314"/>
      <c r="L98" s="282"/>
      <c r="M98" s="242"/>
      <c r="N98" s="242"/>
      <c r="O98" s="38"/>
      <c r="P98" s="38"/>
      <c r="Q98" s="38"/>
      <c r="R98" s="38"/>
      <c r="S98" s="38"/>
      <c r="T98" s="38"/>
      <c r="U98" s="38"/>
      <c r="V98" s="38"/>
      <c r="W98" s="38"/>
      <c r="X98" s="38"/>
      <c r="Y98" s="38"/>
      <c r="Z98" s="38"/>
    </row>
    <row r="99" spans="1:26" ht="56.25" customHeight="1" x14ac:dyDescent="0.3">
      <c r="A99" s="38"/>
      <c r="B99" s="283" t="str">
        <f>+LEFT(C99,4)</f>
        <v>15.2</v>
      </c>
      <c r="C99" s="94" t="s">
        <v>545</v>
      </c>
      <c r="D99" s="286" t="s">
        <v>546</v>
      </c>
      <c r="E99" s="373" t="s">
        <v>547</v>
      </c>
      <c r="F99" s="325">
        <v>3</v>
      </c>
      <c r="G99" s="62">
        <v>1</v>
      </c>
      <c r="H99" s="57" t="s">
        <v>548</v>
      </c>
      <c r="I99" s="373" t="s">
        <v>549</v>
      </c>
      <c r="J99" s="318">
        <v>3</v>
      </c>
      <c r="K99" s="312"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294">
        <f>+IF(K99="",231,IF(K99="Deficiencia de control mayor (diseño y ejecución)",240,IF(K99="Deficiencia de control (diseño o ejecución)",260,IF(K99="Oportunidad de mejora",280,300))))</f>
        <v>300</v>
      </c>
      <c r="M99" s="358">
        <v>5.3654000000000002</v>
      </c>
      <c r="N99" s="358">
        <f>+L99+M99</f>
        <v>305.36540000000002</v>
      </c>
      <c r="O99" s="38"/>
      <c r="P99" s="38"/>
      <c r="Q99" s="38"/>
      <c r="R99" s="38"/>
      <c r="S99" s="38"/>
      <c r="T99" s="38"/>
      <c r="U99" s="38"/>
      <c r="V99" s="38"/>
      <c r="W99" s="38"/>
      <c r="X99" s="38"/>
      <c r="Y99" s="38"/>
      <c r="Z99" s="38"/>
    </row>
    <row r="100" spans="1:26" ht="26.25" customHeight="1" x14ac:dyDescent="0.3">
      <c r="A100" s="38"/>
      <c r="B100" s="284"/>
      <c r="C100" s="94"/>
      <c r="D100" s="287"/>
      <c r="E100" s="287"/>
      <c r="F100" s="287"/>
      <c r="G100" s="51">
        <v>2</v>
      </c>
      <c r="H100" s="68" t="s">
        <v>550</v>
      </c>
      <c r="I100" s="287"/>
      <c r="J100" s="316"/>
      <c r="K100" s="313"/>
      <c r="L100" s="281"/>
      <c r="M100" s="242"/>
      <c r="N100" s="242"/>
      <c r="O100" s="38"/>
      <c r="P100" s="38"/>
      <c r="Q100" s="38"/>
      <c r="R100" s="38"/>
      <c r="S100" s="38"/>
      <c r="T100" s="38"/>
      <c r="U100" s="38"/>
      <c r="V100" s="38"/>
      <c r="W100" s="38"/>
      <c r="X100" s="38"/>
      <c r="Y100" s="38"/>
      <c r="Z100" s="38"/>
    </row>
    <row r="101" spans="1:26" ht="26.25" customHeight="1" x14ac:dyDescent="0.3">
      <c r="A101" s="38"/>
      <c r="B101" s="284"/>
      <c r="C101" s="94"/>
      <c r="D101" s="287"/>
      <c r="E101" s="287"/>
      <c r="F101" s="287"/>
      <c r="G101" s="51">
        <v>3</v>
      </c>
      <c r="H101" s="68" t="s">
        <v>551</v>
      </c>
      <c r="I101" s="287"/>
      <c r="J101" s="316"/>
      <c r="K101" s="313"/>
      <c r="L101" s="281"/>
      <c r="M101" s="242"/>
      <c r="N101" s="242"/>
      <c r="O101" s="38"/>
      <c r="P101" s="38"/>
      <c r="Q101" s="38"/>
      <c r="R101" s="38"/>
      <c r="S101" s="38"/>
      <c r="T101" s="38"/>
      <c r="U101" s="38"/>
      <c r="V101" s="38"/>
      <c r="W101" s="38"/>
      <c r="X101" s="38"/>
      <c r="Y101" s="38"/>
      <c r="Z101" s="38"/>
    </row>
    <row r="102" spans="1:26" ht="26.25" customHeight="1" x14ac:dyDescent="0.3">
      <c r="A102" s="38"/>
      <c r="B102" s="284"/>
      <c r="C102" s="94"/>
      <c r="D102" s="287"/>
      <c r="E102" s="287"/>
      <c r="F102" s="287"/>
      <c r="G102" s="51">
        <v>4</v>
      </c>
      <c r="H102" s="68" t="s">
        <v>552</v>
      </c>
      <c r="I102" s="287"/>
      <c r="J102" s="316"/>
      <c r="K102" s="313"/>
      <c r="L102" s="281"/>
      <c r="M102" s="242"/>
      <c r="N102" s="242"/>
      <c r="O102" s="38"/>
      <c r="P102" s="38"/>
      <c r="Q102" s="38"/>
      <c r="R102" s="38"/>
      <c r="S102" s="38"/>
      <c r="T102" s="38"/>
      <c r="U102" s="38"/>
      <c r="V102" s="38"/>
      <c r="W102" s="38"/>
      <c r="X102" s="38"/>
      <c r="Y102" s="38"/>
      <c r="Z102" s="38"/>
    </row>
    <row r="103" spans="1:26" ht="26.25" customHeight="1" x14ac:dyDescent="0.3">
      <c r="A103" s="38"/>
      <c r="B103" s="284"/>
      <c r="C103" s="94"/>
      <c r="D103" s="287"/>
      <c r="E103" s="287"/>
      <c r="F103" s="287"/>
      <c r="G103" s="51">
        <v>5</v>
      </c>
      <c r="H103" s="68" t="s">
        <v>553</v>
      </c>
      <c r="I103" s="287"/>
      <c r="J103" s="316"/>
      <c r="K103" s="313"/>
      <c r="L103" s="281"/>
      <c r="M103" s="242"/>
      <c r="N103" s="242"/>
      <c r="O103" s="38"/>
      <c r="P103" s="38"/>
      <c r="Q103" s="38"/>
      <c r="R103" s="38"/>
      <c r="S103" s="38"/>
      <c r="T103" s="38"/>
      <c r="U103" s="38"/>
      <c r="V103" s="38"/>
      <c r="W103" s="38"/>
      <c r="X103" s="38"/>
      <c r="Y103" s="38"/>
      <c r="Z103" s="38"/>
    </row>
    <row r="104" spans="1:26" ht="26.25" customHeight="1" x14ac:dyDescent="0.3">
      <c r="A104" s="38"/>
      <c r="B104" s="284"/>
      <c r="C104" s="94"/>
      <c r="D104" s="287"/>
      <c r="E104" s="287"/>
      <c r="F104" s="287"/>
      <c r="G104" s="51">
        <v>6</v>
      </c>
      <c r="H104" s="51"/>
      <c r="I104" s="287"/>
      <c r="J104" s="316"/>
      <c r="K104" s="313"/>
      <c r="L104" s="281"/>
      <c r="M104" s="242"/>
      <c r="N104" s="242"/>
      <c r="O104" s="38"/>
      <c r="P104" s="38"/>
      <c r="Q104" s="38"/>
      <c r="R104" s="38"/>
      <c r="S104" s="38"/>
      <c r="T104" s="38"/>
      <c r="U104" s="38"/>
      <c r="V104" s="38"/>
      <c r="W104" s="38"/>
      <c r="X104" s="38"/>
      <c r="Y104" s="38"/>
      <c r="Z104" s="38"/>
    </row>
    <row r="105" spans="1:26" ht="26.25" customHeight="1" x14ac:dyDescent="0.3">
      <c r="A105" s="38"/>
      <c r="B105" s="284"/>
      <c r="C105" s="94"/>
      <c r="D105" s="287"/>
      <c r="E105" s="287"/>
      <c r="F105" s="287"/>
      <c r="G105" s="51">
        <v>7</v>
      </c>
      <c r="H105" s="51"/>
      <c r="I105" s="287"/>
      <c r="J105" s="316"/>
      <c r="K105" s="313"/>
      <c r="L105" s="281"/>
      <c r="M105" s="242"/>
      <c r="N105" s="242"/>
      <c r="O105" s="38"/>
      <c r="P105" s="38"/>
      <c r="Q105" s="38"/>
      <c r="R105" s="38"/>
      <c r="S105" s="38"/>
      <c r="T105" s="38"/>
      <c r="U105" s="38"/>
      <c r="V105" s="38"/>
      <c r="W105" s="38"/>
      <c r="X105" s="38"/>
      <c r="Y105" s="38"/>
      <c r="Z105" s="38"/>
    </row>
    <row r="106" spans="1:26" ht="26.25" customHeight="1" x14ac:dyDescent="0.3">
      <c r="A106" s="38"/>
      <c r="B106" s="285"/>
      <c r="C106" s="94"/>
      <c r="D106" s="288"/>
      <c r="E106" s="288"/>
      <c r="F106" s="288"/>
      <c r="G106" s="60">
        <v>8</v>
      </c>
      <c r="H106" s="60"/>
      <c r="I106" s="288"/>
      <c r="J106" s="317"/>
      <c r="K106" s="314"/>
      <c r="L106" s="282"/>
      <c r="M106" s="242"/>
      <c r="N106" s="242"/>
      <c r="O106" s="38"/>
      <c r="P106" s="38"/>
      <c r="Q106" s="38"/>
      <c r="R106" s="38"/>
      <c r="S106" s="38"/>
      <c r="T106" s="38"/>
      <c r="U106" s="38"/>
      <c r="V106" s="38"/>
      <c r="W106" s="38"/>
      <c r="X106" s="38"/>
      <c r="Y106" s="38"/>
      <c r="Z106" s="38"/>
    </row>
    <row r="107" spans="1:26" ht="32.25" customHeight="1" x14ac:dyDescent="0.3">
      <c r="A107" s="38"/>
      <c r="B107" s="283" t="str">
        <f>+LEFT(C107,4)</f>
        <v>15.3</v>
      </c>
      <c r="C107" s="96" t="s">
        <v>554</v>
      </c>
      <c r="D107" s="286" t="s">
        <v>555</v>
      </c>
      <c r="E107" s="373" t="s">
        <v>556</v>
      </c>
      <c r="F107" s="325">
        <v>3</v>
      </c>
      <c r="G107" s="62">
        <v>1</v>
      </c>
      <c r="H107" s="57" t="s">
        <v>557</v>
      </c>
      <c r="I107" s="373" t="s">
        <v>558</v>
      </c>
      <c r="J107" s="318">
        <v>3</v>
      </c>
      <c r="K107" s="312"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294">
        <f>+IF(K107="",231,IF(K107="Deficiencia de control mayor (diseño y ejecución)",240,IF(K107="Deficiencia de control (diseño o ejecución)",260,IF(K107="Oportunidad de mejora",280,300))))</f>
        <v>300</v>
      </c>
      <c r="M107" s="358">
        <v>5.4562999999999997</v>
      </c>
      <c r="N107" s="358">
        <f>+L107+M107</f>
        <v>305.4563</v>
      </c>
      <c r="O107" s="38"/>
      <c r="P107" s="38"/>
      <c r="Q107" s="38"/>
      <c r="R107" s="38"/>
      <c r="S107" s="38"/>
      <c r="T107" s="38"/>
      <c r="U107" s="38"/>
      <c r="V107" s="38"/>
      <c r="W107" s="38"/>
      <c r="X107" s="38"/>
      <c r="Y107" s="38"/>
      <c r="Z107" s="38"/>
    </row>
    <row r="108" spans="1:26" ht="32.25" customHeight="1" x14ac:dyDescent="0.3">
      <c r="A108" s="38"/>
      <c r="B108" s="284"/>
      <c r="C108" s="94"/>
      <c r="D108" s="287"/>
      <c r="E108" s="287"/>
      <c r="F108" s="287"/>
      <c r="G108" s="51">
        <v>2</v>
      </c>
      <c r="H108" s="68" t="s">
        <v>559</v>
      </c>
      <c r="I108" s="287"/>
      <c r="J108" s="316"/>
      <c r="K108" s="313"/>
      <c r="L108" s="281"/>
      <c r="M108" s="242"/>
      <c r="N108" s="242"/>
      <c r="O108" s="38"/>
      <c r="P108" s="38"/>
      <c r="Q108" s="38"/>
      <c r="R108" s="38"/>
      <c r="S108" s="38"/>
      <c r="T108" s="38"/>
      <c r="U108" s="38"/>
      <c r="V108" s="38"/>
      <c r="W108" s="38"/>
      <c r="X108" s="38"/>
      <c r="Y108" s="38"/>
      <c r="Z108" s="38"/>
    </row>
    <row r="109" spans="1:26" ht="32.25" customHeight="1" x14ac:dyDescent="0.3">
      <c r="A109" s="38"/>
      <c r="B109" s="284"/>
      <c r="C109" s="94"/>
      <c r="D109" s="287"/>
      <c r="E109" s="287"/>
      <c r="F109" s="287"/>
      <c r="G109" s="51">
        <v>3</v>
      </c>
      <c r="H109" s="51"/>
      <c r="I109" s="287"/>
      <c r="J109" s="316"/>
      <c r="K109" s="313"/>
      <c r="L109" s="281"/>
      <c r="M109" s="242"/>
      <c r="N109" s="242"/>
      <c r="O109" s="38"/>
      <c r="P109" s="38"/>
      <c r="Q109" s="38"/>
      <c r="R109" s="38"/>
      <c r="S109" s="38"/>
      <c r="T109" s="38"/>
      <c r="U109" s="38"/>
      <c r="V109" s="38"/>
      <c r="W109" s="38"/>
      <c r="X109" s="38"/>
      <c r="Y109" s="38"/>
      <c r="Z109" s="38"/>
    </row>
    <row r="110" spans="1:26" ht="32.25" customHeight="1" x14ac:dyDescent="0.3">
      <c r="A110" s="38"/>
      <c r="B110" s="284"/>
      <c r="C110" s="94"/>
      <c r="D110" s="287"/>
      <c r="E110" s="287"/>
      <c r="F110" s="287"/>
      <c r="G110" s="51">
        <v>4</v>
      </c>
      <c r="H110" s="51"/>
      <c r="I110" s="287"/>
      <c r="J110" s="316"/>
      <c r="K110" s="313"/>
      <c r="L110" s="281"/>
      <c r="M110" s="242"/>
      <c r="N110" s="242"/>
      <c r="O110" s="38"/>
      <c r="P110" s="38"/>
      <c r="Q110" s="38"/>
      <c r="R110" s="38"/>
      <c r="S110" s="38"/>
      <c r="T110" s="38"/>
      <c r="U110" s="38"/>
      <c r="V110" s="38"/>
      <c r="W110" s="38"/>
      <c r="X110" s="38"/>
      <c r="Y110" s="38"/>
      <c r="Z110" s="38"/>
    </row>
    <row r="111" spans="1:26" ht="32.25" customHeight="1" x14ac:dyDescent="0.3">
      <c r="A111" s="38"/>
      <c r="B111" s="284"/>
      <c r="C111" s="94"/>
      <c r="D111" s="287"/>
      <c r="E111" s="287"/>
      <c r="F111" s="287"/>
      <c r="G111" s="51">
        <v>5</v>
      </c>
      <c r="H111" s="51"/>
      <c r="I111" s="287"/>
      <c r="J111" s="316"/>
      <c r="K111" s="313"/>
      <c r="L111" s="281"/>
      <c r="M111" s="242"/>
      <c r="N111" s="242"/>
      <c r="O111" s="38"/>
      <c r="P111" s="38"/>
      <c r="Q111" s="38"/>
      <c r="R111" s="38"/>
      <c r="S111" s="38"/>
      <c r="T111" s="38"/>
      <c r="U111" s="38"/>
      <c r="V111" s="38"/>
      <c r="W111" s="38"/>
      <c r="X111" s="38"/>
      <c r="Y111" s="38"/>
      <c r="Z111" s="38"/>
    </row>
    <row r="112" spans="1:26" ht="32.25" customHeight="1" x14ac:dyDescent="0.3">
      <c r="A112" s="38"/>
      <c r="B112" s="284"/>
      <c r="C112" s="94"/>
      <c r="D112" s="287"/>
      <c r="E112" s="287"/>
      <c r="F112" s="287"/>
      <c r="G112" s="51">
        <v>6</v>
      </c>
      <c r="H112" s="51"/>
      <c r="I112" s="287"/>
      <c r="J112" s="316"/>
      <c r="K112" s="313"/>
      <c r="L112" s="281"/>
      <c r="M112" s="242"/>
      <c r="N112" s="242"/>
      <c r="O112" s="38"/>
      <c r="P112" s="38"/>
      <c r="Q112" s="38"/>
      <c r="R112" s="38"/>
      <c r="S112" s="38"/>
      <c r="T112" s="38"/>
      <c r="U112" s="38"/>
      <c r="V112" s="38"/>
      <c r="W112" s="38"/>
      <c r="X112" s="38"/>
      <c r="Y112" s="38"/>
      <c r="Z112" s="38"/>
    </row>
    <row r="113" spans="1:26" ht="32.25" customHeight="1" x14ac:dyDescent="0.3">
      <c r="A113" s="38"/>
      <c r="B113" s="284"/>
      <c r="C113" s="94"/>
      <c r="D113" s="287"/>
      <c r="E113" s="287"/>
      <c r="F113" s="287"/>
      <c r="G113" s="51">
        <v>7</v>
      </c>
      <c r="H113" s="51"/>
      <c r="I113" s="287"/>
      <c r="J113" s="316"/>
      <c r="K113" s="313"/>
      <c r="L113" s="281"/>
      <c r="M113" s="242"/>
      <c r="N113" s="242"/>
      <c r="O113" s="38"/>
      <c r="P113" s="38"/>
      <c r="Q113" s="38"/>
      <c r="R113" s="38"/>
      <c r="S113" s="38"/>
      <c r="T113" s="38"/>
      <c r="U113" s="38"/>
      <c r="V113" s="38"/>
      <c r="W113" s="38"/>
      <c r="X113" s="38"/>
      <c r="Y113" s="38"/>
      <c r="Z113" s="38"/>
    </row>
    <row r="114" spans="1:26" ht="32.25" customHeight="1" x14ac:dyDescent="0.3">
      <c r="A114" s="38"/>
      <c r="B114" s="285"/>
      <c r="C114" s="95"/>
      <c r="D114" s="288"/>
      <c r="E114" s="288"/>
      <c r="F114" s="288"/>
      <c r="G114" s="60">
        <v>8</v>
      </c>
      <c r="H114" s="60"/>
      <c r="I114" s="288"/>
      <c r="J114" s="317"/>
      <c r="K114" s="314"/>
      <c r="L114" s="282"/>
      <c r="M114" s="242"/>
      <c r="N114" s="242"/>
      <c r="O114" s="38"/>
      <c r="P114" s="38"/>
      <c r="Q114" s="38"/>
      <c r="R114" s="38"/>
      <c r="S114" s="38"/>
      <c r="T114" s="38"/>
      <c r="U114" s="38"/>
      <c r="V114" s="38"/>
      <c r="W114" s="38"/>
      <c r="X114" s="38"/>
      <c r="Y114" s="38"/>
      <c r="Z114" s="38"/>
    </row>
    <row r="115" spans="1:26" ht="32.25" customHeight="1" x14ac:dyDescent="0.3">
      <c r="A115" s="38"/>
      <c r="B115" s="283" t="str">
        <f>+LEFT(C115,4)</f>
        <v>15.4</v>
      </c>
      <c r="C115" s="108" t="s">
        <v>560</v>
      </c>
      <c r="D115" s="286" t="s">
        <v>561</v>
      </c>
      <c r="E115" s="373" t="s">
        <v>562</v>
      </c>
      <c r="F115" s="325">
        <v>2</v>
      </c>
      <c r="G115" s="62">
        <v>1</v>
      </c>
      <c r="H115" s="57" t="s">
        <v>563</v>
      </c>
      <c r="I115" s="373" t="s">
        <v>564</v>
      </c>
      <c r="J115" s="318">
        <v>3</v>
      </c>
      <c r="K115" s="312"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Oportunidad de mejora</v>
      </c>
      <c r="L115" s="294">
        <f>+IF(K115="",231,IF(K115="Deficiencia de control mayor (diseño y ejecución)",240,IF(K115="Deficiencia de control (diseño o ejecución)",260,IF(K115="Oportunidad de mejora",280,300))))</f>
        <v>280</v>
      </c>
      <c r="M115" s="358">
        <v>5.5632000000000001</v>
      </c>
      <c r="N115" s="358">
        <f>+L115+M115</f>
        <v>285.56319999999999</v>
      </c>
      <c r="O115" s="38"/>
      <c r="P115" s="38"/>
      <c r="Q115" s="38"/>
      <c r="R115" s="38"/>
      <c r="S115" s="38"/>
      <c r="T115" s="38"/>
      <c r="U115" s="38"/>
      <c r="V115" s="38"/>
      <c r="W115" s="38"/>
      <c r="X115" s="38"/>
      <c r="Y115" s="38"/>
      <c r="Z115" s="38"/>
    </row>
    <row r="116" spans="1:26" ht="32.25" customHeight="1" x14ac:dyDescent="0.3">
      <c r="A116" s="38"/>
      <c r="B116" s="284"/>
      <c r="C116" s="94"/>
      <c r="D116" s="287"/>
      <c r="E116" s="287"/>
      <c r="F116" s="287"/>
      <c r="G116" s="51">
        <v>2</v>
      </c>
      <c r="H116" s="68" t="s">
        <v>565</v>
      </c>
      <c r="I116" s="287"/>
      <c r="J116" s="316"/>
      <c r="K116" s="313"/>
      <c r="L116" s="281"/>
      <c r="M116" s="242"/>
      <c r="N116" s="242"/>
      <c r="O116" s="38"/>
      <c r="P116" s="38"/>
      <c r="Q116" s="38"/>
      <c r="R116" s="38"/>
      <c r="S116" s="38"/>
      <c r="T116" s="38"/>
      <c r="U116" s="38"/>
      <c r="V116" s="38"/>
      <c r="W116" s="38"/>
      <c r="X116" s="38"/>
      <c r="Y116" s="38"/>
      <c r="Z116" s="38"/>
    </row>
    <row r="117" spans="1:26" ht="32.25" customHeight="1" x14ac:dyDescent="0.3">
      <c r="A117" s="38"/>
      <c r="B117" s="284"/>
      <c r="C117" s="94"/>
      <c r="D117" s="287"/>
      <c r="E117" s="287"/>
      <c r="F117" s="287"/>
      <c r="G117" s="51">
        <v>3</v>
      </c>
      <c r="H117" s="51"/>
      <c r="I117" s="287"/>
      <c r="J117" s="316"/>
      <c r="K117" s="313"/>
      <c r="L117" s="281"/>
      <c r="M117" s="242"/>
      <c r="N117" s="242"/>
      <c r="O117" s="38"/>
      <c r="P117" s="38"/>
      <c r="Q117" s="38"/>
      <c r="R117" s="38"/>
      <c r="S117" s="38"/>
      <c r="T117" s="38"/>
      <c r="U117" s="38"/>
      <c r="V117" s="38"/>
      <c r="W117" s="38"/>
      <c r="X117" s="38"/>
      <c r="Y117" s="38"/>
      <c r="Z117" s="38"/>
    </row>
    <row r="118" spans="1:26" ht="32.25" customHeight="1" x14ac:dyDescent="0.3">
      <c r="A118" s="38"/>
      <c r="B118" s="284"/>
      <c r="C118" s="94"/>
      <c r="D118" s="287"/>
      <c r="E118" s="287"/>
      <c r="F118" s="287"/>
      <c r="G118" s="51">
        <v>4</v>
      </c>
      <c r="H118" s="51"/>
      <c r="I118" s="287"/>
      <c r="J118" s="316"/>
      <c r="K118" s="313"/>
      <c r="L118" s="281"/>
      <c r="M118" s="242"/>
      <c r="N118" s="242"/>
      <c r="O118" s="38"/>
      <c r="P118" s="38"/>
      <c r="Q118" s="38"/>
      <c r="R118" s="38"/>
      <c r="S118" s="38"/>
      <c r="T118" s="38"/>
      <c r="U118" s="38"/>
      <c r="V118" s="38"/>
      <c r="W118" s="38"/>
      <c r="X118" s="38"/>
      <c r="Y118" s="38"/>
      <c r="Z118" s="38"/>
    </row>
    <row r="119" spans="1:26" ht="32.25" customHeight="1" x14ac:dyDescent="0.3">
      <c r="A119" s="38"/>
      <c r="B119" s="284"/>
      <c r="C119" s="94"/>
      <c r="D119" s="287"/>
      <c r="E119" s="287"/>
      <c r="F119" s="287"/>
      <c r="G119" s="51">
        <v>5</v>
      </c>
      <c r="H119" s="51"/>
      <c r="I119" s="287"/>
      <c r="J119" s="316"/>
      <c r="K119" s="313"/>
      <c r="L119" s="281"/>
      <c r="M119" s="242"/>
      <c r="N119" s="242"/>
      <c r="O119" s="38"/>
      <c r="P119" s="38"/>
      <c r="Q119" s="38"/>
      <c r="R119" s="38"/>
      <c r="S119" s="38"/>
      <c r="T119" s="38"/>
      <c r="U119" s="38"/>
      <c r="V119" s="38"/>
      <c r="W119" s="38"/>
      <c r="X119" s="38"/>
      <c r="Y119" s="38"/>
      <c r="Z119" s="38"/>
    </row>
    <row r="120" spans="1:26" ht="32.25" customHeight="1" x14ac:dyDescent="0.3">
      <c r="A120" s="38"/>
      <c r="B120" s="284"/>
      <c r="C120" s="94"/>
      <c r="D120" s="287"/>
      <c r="E120" s="287"/>
      <c r="F120" s="287"/>
      <c r="G120" s="51">
        <v>6</v>
      </c>
      <c r="H120" s="51"/>
      <c r="I120" s="287"/>
      <c r="J120" s="316"/>
      <c r="K120" s="313"/>
      <c r="L120" s="281"/>
      <c r="M120" s="242"/>
      <c r="N120" s="242"/>
      <c r="O120" s="38"/>
      <c r="P120" s="38"/>
      <c r="Q120" s="38"/>
      <c r="R120" s="38"/>
      <c r="S120" s="38"/>
      <c r="T120" s="38"/>
      <c r="U120" s="38"/>
      <c r="V120" s="38"/>
      <c r="W120" s="38"/>
      <c r="X120" s="38"/>
      <c r="Y120" s="38"/>
      <c r="Z120" s="38"/>
    </row>
    <row r="121" spans="1:26" ht="32.25" customHeight="1" x14ac:dyDescent="0.3">
      <c r="A121" s="38"/>
      <c r="B121" s="284"/>
      <c r="C121" s="94"/>
      <c r="D121" s="287"/>
      <c r="E121" s="287"/>
      <c r="F121" s="287"/>
      <c r="G121" s="51">
        <v>7</v>
      </c>
      <c r="H121" s="51"/>
      <c r="I121" s="287"/>
      <c r="J121" s="316"/>
      <c r="K121" s="313"/>
      <c r="L121" s="281"/>
      <c r="M121" s="242"/>
      <c r="N121" s="242"/>
      <c r="O121" s="38"/>
      <c r="P121" s="38"/>
      <c r="Q121" s="38"/>
      <c r="R121" s="38"/>
      <c r="S121" s="38"/>
      <c r="T121" s="38"/>
      <c r="U121" s="38"/>
      <c r="V121" s="38"/>
      <c r="W121" s="38"/>
      <c r="X121" s="38"/>
      <c r="Y121" s="38"/>
      <c r="Z121" s="38"/>
    </row>
    <row r="122" spans="1:26" ht="32.25" customHeight="1" x14ac:dyDescent="0.3">
      <c r="A122" s="38"/>
      <c r="B122" s="285"/>
      <c r="C122" s="94"/>
      <c r="D122" s="288"/>
      <c r="E122" s="288"/>
      <c r="F122" s="288"/>
      <c r="G122" s="60">
        <v>8</v>
      </c>
      <c r="H122" s="60"/>
      <c r="I122" s="288"/>
      <c r="J122" s="317"/>
      <c r="K122" s="314"/>
      <c r="L122" s="282"/>
      <c r="M122" s="242"/>
      <c r="N122" s="242"/>
      <c r="O122" s="38"/>
      <c r="P122" s="38"/>
      <c r="Q122" s="38"/>
      <c r="R122" s="38"/>
      <c r="S122" s="38"/>
      <c r="T122" s="38"/>
      <c r="U122" s="38"/>
      <c r="V122" s="38"/>
      <c r="W122" s="38"/>
      <c r="X122" s="38"/>
      <c r="Y122" s="38"/>
      <c r="Z122" s="38"/>
    </row>
    <row r="123" spans="1:26" ht="32.25" customHeight="1" x14ac:dyDescent="0.3">
      <c r="A123" s="38"/>
      <c r="B123" s="283" t="str">
        <f>+LEFT(C123,4)</f>
        <v>15.5</v>
      </c>
      <c r="C123" s="94" t="s">
        <v>566</v>
      </c>
      <c r="D123" s="286" t="s">
        <v>567</v>
      </c>
      <c r="E123" s="373" t="s">
        <v>568</v>
      </c>
      <c r="F123" s="325" t="s">
        <v>892</v>
      </c>
      <c r="G123" s="62">
        <v>1</v>
      </c>
      <c r="H123" s="57" t="s">
        <v>569</v>
      </c>
      <c r="I123" s="373" t="s">
        <v>570</v>
      </c>
      <c r="J123" s="318">
        <v>1</v>
      </c>
      <c r="K123" s="312"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294">
        <f>+IF(K123="",231,IF(K123="Deficiencia de control mayor (diseño y ejecución)",240,IF(K123="Deficiencia de control (diseño o ejecución)",260,IF(K123="Oportunidad de mejora",280,300))))</f>
        <v>300</v>
      </c>
      <c r="M123" s="358">
        <v>5.6321000000000003</v>
      </c>
      <c r="N123" s="358">
        <f>+L123+M123</f>
        <v>305.63209999999998</v>
      </c>
      <c r="O123" s="38"/>
      <c r="P123" s="38"/>
      <c r="Q123" s="38"/>
      <c r="R123" s="38"/>
      <c r="S123" s="38"/>
      <c r="T123" s="38"/>
      <c r="U123" s="38"/>
      <c r="V123" s="38"/>
      <c r="W123" s="38"/>
      <c r="X123" s="38"/>
      <c r="Y123" s="38"/>
      <c r="Z123" s="38"/>
    </row>
    <row r="124" spans="1:26" ht="32.25" customHeight="1" x14ac:dyDescent="0.3">
      <c r="A124" s="38"/>
      <c r="B124" s="284"/>
      <c r="C124" s="94"/>
      <c r="D124" s="287"/>
      <c r="E124" s="287"/>
      <c r="F124" s="287"/>
      <c r="G124" s="51">
        <v>2</v>
      </c>
      <c r="H124" s="68" t="s">
        <v>571</v>
      </c>
      <c r="I124" s="287"/>
      <c r="J124" s="316"/>
      <c r="K124" s="313"/>
      <c r="L124" s="281"/>
      <c r="M124" s="242"/>
      <c r="N124" s="242"/>
      <c r="O124" s="38"/>
      <c r="P124" s="38"/>
      <c r="Q124" s="38"/>
      <c r="R124" s="38"/>
      <c r="S124" s="38"/>
      <c r="T124" s="38"/>
      <c r="U124" s="38"/>
      <c r="V124" s="38"/>
      <c r="W124" s="38"/>
      <c r="X124" s="38"/>
      <c r="Y124" s="38"/>
      <c r="Z124" s="38"/>
    </row>
    <row r="125" spans="1:26" ht="32.25" customHeight="1" x14ac:dyDescent="0.3">
      <c r="A125" s="38"/>
      <c r="B125" s="284"/>
      <c r="C125" s="94"/>
      <c r="D125" s="287"/>
      <c r="E125" s="287"/>
      <c r="F125" s="287"/>
      <c r="G125" s="51">
        <v>3</v>
      </c>
      <c r="H125" s="68" t="s">
        <v>572</v>
      </c>
      <c r="I125" s="287"/>
      <c r="J125" s="316"/>
      <c r="K125" s="313"/>
      <c r="L125" s="281"/>
      <c r="M125" s="242"/>
      <c r="N125" s="242"/>
      <c r="O125" s="38"/>
      <c r="P125" s="38"/>
      <c r="Q125" s="38"/>
      <c r="R125" s="38"/>
      <c r="S125" s="38"/>
      <c r="T125" s="38"/>
      <c r="U125" s="38"/>
      <c r="V125" s="38"/>
      <c r="W125" s="38"/>
      <c r="X125" s="38"/>
      <c r="Y125" s="38"/>
      <c r="Z125" s="38"/>
    </row>
    <row r="126" spans="1:26" ht="32.25" customHeight="1" x14ac:dyDescent="0.3">
      <c r="A126" s="38"/>
      <c r="B126" s="284"/>
      <c r="C126" s="94"/>
      <c r="D126" s="287"/>
      <c r="E126" s="287"/>
      <c r="F126" s="287"/>
      <c r="G126" s="51">
        <v>4</v>
      </c>
      <c r="H126" s="51"/>
      <c r="I126" s="287"/>
      <c r="J126" s="316"/>
      <c r="K126" s="313"/>
      <c r="L126" s="281"/>
      <c r="M126" s="242"/>
      <c r="N126" s="242"/>
      <c r="O126" s="38"/>
      <c r="P126" s="38"/>
      <c r="Q126" s="38"/>
      <c r="R126" s="38"/>
      <c r="S126" s="38"/>
      <c r="T126" s="38"/>
      <c r="U126" s="38"/>
      <c r="V126" s="38"/>
      <c r="W126" s="38"/>
      <c r="X126" s="38"/>
      <c r="Y126" s="38"/>
      <c r="Z126" s="38"/>
    </row>
    <row r="127" spans="1:26" ht="32.25" customHeight="1" x14ac:dyDescent="0.3">
      <c r="A127" s="38"/>
      <c r="B127" s="284"/>
      <c r="C127" s="94"/>
      <c r="D127" s="287"/>
      <c r="E127" s="287"/>
      <c r="F127" s="287"/>
      <c r="G127" s="51">
        <v>5</v>
      </c>
      <c r="H127" s="51"/>
      <c r="I127" s="287"/>
      <c r="J127" s="316"/>
      <c r="K127" s="313"/>
      <c r="L127" s="281"/>
      <c r="M127" s="242"/>
      <c r="N127" s="242"/>
      <c r="O127" s="38"/>
      <c r="P127" s="38"/>
      <c r="Q127" s="38"/>
      <c r="R127" s="38"/>
      <c r="S127" s="38"/>
      <c r="T127" s="38"/>
      <c r="U127" s="38"/>
      <c r="V127" s="38"/>
      <c r="W127" s="38"/>
      <c r="X127" s="38"/>
      <c r="Y127" s="38"/>
      <c r="Z127" s="38"/>
    </row>
    <row r="128" spans="1:26" ht="12.75" customHeight="1" x14ac:dyDescent="0.3">
      <c r="A128" s="38"/>
      <c r="B128" s="284"/>
      <c r="C128" s="94"/>
      <c r="D128" s="287"/>
      <c r="E128" s="287"/>
      <c r="F128" s="287"/>
      <c r="G128" s="51">
        <v>6</v>
      </c>
      <c r="H128" s="51"/>
      <c r="I128" s="287"/>
      <c r="J128" s="316"/>
      <c r="K128" s="313"/>
      <c r="L128" s="281"/>
      <c r="M128" s="242"/>
      <c r="N128" s="242"/>
      <c r="O128" s="38"/>
      <c r="P128" s="38"/>
      <c r="Q128" s="38"/>
      <c r="R128" s="38"/>
      <c r="S128" s="38"/>
      <c r="T128" s="38"/>
      <c r="U128" s="38"/>
      <c r="V128" s="38"/>
      <c r="W128" s="38"/>
      <c r="X128" s="38"/>
      <c r="Y128" s="38"/>
      <c r="Z128" s="38"/>
    </row>
    <row r="129" spans="1:26" ht="12.75" customHeight="1" x14ac:dyDescent="0.3">
      <c r="A129" s="38"/>
      <c r="B129" s="284"/>
      <c r="C129" s="94"/>
      <c r="D129" s="287"/>
      <c r="E129" s="287"/>
      <c r="F129" s="287"/>
      <c r="G129" s="51">
        <v>7</v>
      </c>
      <c r="H129" s="51"/>
      <c r="I129" s="287"/>
      <c r="J129" s="316"/>
      <c r="K129" s="313"/>
      <c r="L129" s="281"/>
      <c r="M129" s="242"/>
      <c r="N129" s="242"/>
      <c r="O129" s="38"/>
      <c r="P129" s="38"/>
      <c r="Q129" s="38"/>
      <c r="R129" s="38"/>
      <c r="S129" s="38"/>
      <c r="T129" s="38"/>
      <c r="U129" s="38"/>
      <c r="V129" s="38"/>
      <c r="W129" s="38"/>
      <c r="X129" s="38"/>
      <c r="Y129" s="38"/>
      <c r="Z129" s="38"/>
    </row>
    <row r="130" spans="1:26" ht="12.75" customHeight="1" x14ac:dyDescent="0.3">
      <c r="A130" s="38"/>
      <c r="B130" s="285"/>
      <c r="C130" s="94"/>
      <c r="D130" s="288"/>
      <c r="E130" s="288"/>
      <c r="F130" s="288"/>
      <c r="G130" s="60">
        <v>8</v>
      </c>
      <c r="H130" s="60"/>
      <c r="I130" s="288"/>
      <c r="J130" s="317"/>
      <c r="K130" s="314"/>
      <c r="L130" s="282"/>
      <c r="M130" s="242"/>
      <c r="N130" s="242"/>
      <c r="O130" s="38"/>
      <c r="P130" s="38"/>
      <c r="Q130" s="38"/>
      <c r="R130" s="38"/>
      <c r="S130" s="38"/>
      <c r="T130" s="38"/>
      <c r="U130" s="38"/>
      <c r="V130" s="38"/>
      <c r="W130" s="38"/>
      <c r="X130" s="38"/>
      <c r="Y130" s="38"/>
      <c r="Z130" s="38"/>
    </row>
    <row r="131" spans="1:26" ht="67.5" customHeight="1" x14ac:dyDescent="0.3">
      <c r="A131" s="38"/>
      <c r="B131" s="283" t="str">
        <f>+LEFT(C131,4)</f>
        <v>15.6</v>
      </c>
      <c r="C131" s="94" t="s">
        <v>573</v>
      </c>
      <c r="D131" s="406" t="s">
        <v>567</v>
      </c>
      <c r="E131" s="373" t="s">
        <v>574</v>
      </c>
      <c r="F131" s="290">
        <v>2</v>
      </c>
      <c r="G131" s="62">
        <v>1</v>
      </c>
      <c r="H131" s="57" t="s">
        <v>575</v>
      </c>
      <c r="I131" s="373" t="s">
        <v>576</v>
      </c>
      <c r="J131" s="318">
        <v>1</v>
      </c>
      <c r="K131" s="312"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Deficiencia de control (diseño o ejecución)</v>
      </c>
      <c r="L131" s="294">
        <f>+IF(K131="",231,IF(K131="Deficiencia de control mayor (diseño y ejecución)",240,IF(K131="Deficiencia de control (diseño o ejecución)",260,IF(K131="Oportunidad de mejora",280,300))))</f>
        <v>260</v>
      </c>
      <c r="M131" s="358">
        <v>5.7896000000000001</v>
      </c>
      <c r="N131" s="358">
        <f>+L131+M131</f>
        <v>265.78960000000001</v>
      </c>
      <c r="O131" s="38"/>
      <c r="P131" s="38"/>
      <c r="Q131" s="38"/>
      <c r="R131" s="38"/>
      <c r="S131" s="38"/>
      <c r="T131" s="38"/>
      <c r="U131" s="38"/>
      <c r="V131" s="38"/>
      <c r="W131" s="38"/>
      <c r="X131" s="38"/>
      <c r="Y131" s="38"/>
      <c r="Z131" s="38"/>
    </row>
    <row r="132" spans="1:26" ht="32.25" customHeight="1" x14ac:dyDescent="0.3">
      <c r="A132" s="38"/>
      <c r="B132" s="284"/>
      <c r="C132" s="94"/>
      <c r="D132" s="407"/>
      <c r="E132" s="287"/>
      <c r="F132" s="287"/>
      <c r="G132" s="51">
        <v>2</v>
      </c>
      <c r="H132" s="68" t="s">
        <v>577</v>
      </c>
      <c r="I132" s="287"/>
      <c r="J132" s="316"/>
      <c r="K132" s="313"/>
      <c r="L132" s="281"/>
      <c r="M132" s="242"/>
      <c r="N132" s="242"/>
      <c r="O132" s="38"/>
      <c r="P132" s="38"/>
      <c r="Q132" s="38"/>
      <c r="R132" s="38"/>
      <c r="S132" s="38"/>
      <c r="T132" s="38"/>
      <c r="U132" s="38"/>
      <c r="V132" s="38"/>
      <c r="W132" s="38"/>
      <c r="X132" s="38"/>
      <c r="Y132" s="38"/>
      <c r="Z132" s="38"/>
    </row>
    <row r="133" spans="1:26" ht="32.25" customHeight="1" x14ac:dyDescent="0.3">
      <c r="A133" s="38"/>
      <c r="B133" s="284"/>
      <c r="C133" s="94"/>
      <c r="D133" s="407"/>
      <c r="E133" s="287"/>
      <c r="F133" s="287"/>
      <c r="G133" s="51">
        <v>3</v>
      </c>
      <c r="H133" s="51"/>
      <c r="I133" s="287"/>
      <c r="J133" s="316"/>
      <c r="K133" s="313"/>
      <c r="L133" s="281"/>
      <c r="M133" s="242"/>
      <c r="N133" s="242"/>
      <c r="O133" s="38"/>
      <c r="P133" s="38"/>
      <c r="Q133" s="38"/>
      <c r="R133" s="38"/>
      <c r="S133" s="38"/>
      <c r="T133" s="38"/>
      <c r="U133" s="38"/>
      <c r="V133" s="38"/>
      <c r="W133" s="38"/>
      <c r="X133" s="38"/>
      <c r="Y133" s="38"/>
      <c r="Z133" s="38"/>
    </row>
    <row r="134" spans="1:26" ht="32.25" customHeight="1" x14ac:dyDescent="0.3">
      <c r="A134" s="38"/>
      <c r="B134" s="284"/>
      <c r="C134" s="94"/>
      <c r="D134" s="407"/>
      <c r="E134" s="287"/>
      <c r="F134" s="287"/>
      <c r="G134" s="51">
        <v>4</v>
      </c>
      <c r="H134" s="51"/>
      <c r="I134" s="287"/>
      <c r="J134" s="316"/>
      <c r="K134" s="313"/>
      <c r="L134" s="281"/>
      <c r="M134" s="242"/>
      <c r="N134" s="242"/>
      <c r="O134" s="38"/>
      <c r="P134" s="38"/>
      <c r="Q134" s="38"/>
      <c r="R134" s="38"/>
      <c r="S134" s="38"/>
      <c r="T134" s="38"/>
      <c r="U134" s="38"/>
      <c r="V134" s="38"/>
      <c r="W134" s="38"/>
      <c r="X134" s="38"/>
      <c r="Y134" s="38"/>
      <c r="Z134" s="38"/>
    </row>
    <row r="135" spans="1:26" ht="32.25" customHeight="1" x14ac:dyDescent="0.3">
      <c r="A135" s="38"/>
      <c r="B135" s="284"/>
      <c r="C135" s="94"/>
      <c r="D135" s="407"/>
      <c r="E135" s="287"/>
      <c r="F135" s="287"/>
      <c r="G135" s="51">
        <v>5</v>
      </c>
      <c r="H135" s="51"/>
      <c r="I135" s="287"/>
      <c r="J135" s="316"/>
      <c r="K135" s="313"/>
      <c r="L135" s="281"/>
      <c r="M135" s="242"/>
      <c r="N135" s="242"/>
      <c r="O135" s="38"/>
      <c r="P135" s="38"/>
      <c r="Q135" s="38"/>
      <c r="R135" s="38"/>
      <c r="S135" s="38"/>
      <c r="T135" s="38"/>
      <c r="U135" s="38"/>
      <c r="V135" s="38"/>
      <c r="W135" s="38"/>
      <c r="X135" s="38"/>
      <c r="Y135" s="38"/>
      <c r="Z135" s="38"/>
    </row>
    <row r="136" spans="1:26" ht="32.25" customHeight="1" x14ac:dyDescent="0.3">
      <c r="A136" s="38"/>
      <c r="B136" s="284"/>
      <c r="C136" s="94"/>
      <c r="D136" s="407"/>
      <c r="E136" s="287"/>
      <c r="F136" s="287"/>
      <c r="G136" s="51">
        <v>6</v>
      </c>
      <c r="H136" s="51"/>
      <c r="I136" s="287"/>
      <c r="J136" s="316"/>
      <c r="K136" s="313"/>
      <c r="L136" s="281"/>
      <c r="M136" s="242"/>
      <c r="N136" s="242"/>
      <c r="O136" s="38"/>
      <c r="P136" s="38"/>
      <c r="Q136" s="38"/>
      <c r="R136" s="38"/>
      <c r="S136" s="38"/>
      <c r="T136" s="38"/>
      <c r="U136" s="38"/>
      <c r="V136" s="38"/>
      <c r="W136" s="38"/>
      <c r="X136" s="38"/>
      <c r="Y136" s="38"/>
      <c r="Z136" s="38"/>
    </row>
    <row r="137" spans="1:26" ht="32.25" customHeight="1" x14ac:dyDescent="0.3">
      <c r="A137" s="38"/>
      <c r="B137" s="284"/>
      <c r="C137" s="94"/>
      <c r="D137" s="407"/>
      <c r="E137" s="287"/>
      <c r="F137" s="287"/>
      <c r="G137" s="51">
        <v>7</v>
      </c>
      <c r="H137" s="51"/>
      <c r="I137" s="287"/>
      <c r="J137" s="316"/>
      <c r="K137" s="313"/>
      <c r="L137" s="281"/>
      <c r="M137" s="242"/>
      <c r="N137" s="242"/>
      <c r="O137" s="38"/>
      <c r="P137" s="38"/>
      <c r="Q137" s="38"/>
      <c r="R137" s="38"/>
      <c r="S137" s="38"/>
      <c r="T137" s="38"/>
      <c r="U137" s="38"/>
      <c r="V137" s="38"/>
      <c r="W137" s="38"/>
      <c r="X137" s="38"/>
      <c r="Y137" s="38"/>
      <c r="Z137" s="38"/>
    </row>
    <row r="138" spans="1:26" ht="32.25" customHeight="1" x14ac:dyDescent="0.3">
      <c r="A138" s="38"/>
      <c r="B138" s="285"/>
      <c r="C138" s="94"/>
      <c r="D138" s="408"/>
      <c r="E138" s="288"/>
      <c r="F138" s="288"/>
      <c r="G138" s="60">
        <v>8</v>
      </c>
      <c r="H138" s="60"/>
      <c r="I138" s="288"/>
      <c r="J138" s="317"/>
      <c r="K138" s="314"/>
      <c r="L138" s="282"/>
      <c r="M138" s="242"/>
      <c r="N138" s="242"/>
      <c r="O138" s="38"/>
      <c r="P138" s="38"/>
      <c r="Q138" s="38"/>
      <c r="R138" s="38"/>
      <c r="S138" s="38"/>
      <c r="T138" s="38"/>
      <c r="U138" s="38"/>
      <c r="V138" s="38"/>
      <c r="W138" s="38"/>
      <c r="X138" s="38"/>
      <c r="Y138" s="38"/>
      <c r="Z138" s="38"/>
    </row>
    <row r="139" spans="1:26" ht="32.25" customHeight="1" x14ac:dyDescent="0.3">
      <c r="A139" s="38"/>
      <c r="B139" s="38"/>
      <c r="C139" s="38"/>
      <c r="D139" s="38"/>
      <c r="E139" s="38"/>
      <c r="F139" s="38"/>
      <c r="G139" s="38"/>
      <c r="H139" s="38"/>
      <c r="I139" s="38"/>
      <c r="J139" s="38"/>
      <c r="K139" s="38"/>
      <c r="L139" s="69"/>
      <c r="M139" s="69"/>
      <c r="N139" s="69"/>
      <c r="O139" s="38"/>
      <c r="P139" s="38"/>
      <c r="Q139" s="38"/>
      <c r="R139" s="38"/>
      <c r="S139" s="38"/>
      <c r="T139" s="38"/>
      <c r="U139" s="38"/>
      <c r="V139" s="38"/>
      <c r="W139" s="38"/>
      <c r="X139" s="38"/>
      <c r="Y139" s="38"/>
      <c r="Z139" s="38"/>
    </row>
    <row r="140" spans="1:26" ht="32.25" customHeight="1" x14ac:dyDescent="0.3">
      <c r="A140" s="38"/>
      <c r="B140" s="38"/>
      <c r="C140" s="38"/>
      <c r="D140" s="38"/>
      <c r="E140" s="38"/>
      <c r="F140" s="38"/>
      <c r="G140" s="38"/>
      <c r="H140" s="38"/>
      <c r="I140" s="38"/>
      <c r="J140" s="38"/>
      <c r="K140" s="38"/>
      <c r="L140" s="69"/>
      <c r="M140" s="69"/>
      <c r="N140" s="69"/>
      <c r="O140" s="38"/>
      <c r="P140" s="38"/>
      <c r="Q140" s="38"/>
      <c r="R140" s="38"/>
      <c r="S140" s="38"/>
      <c r="T140" s="38"/>
      <c r="U140" s="38"/>
      <c r="V140" s="38"/>
      <c r="W140" s="38"/>
      <c r="X140" s="38"/>
      <c r="Y140" s="38"/>
      <c r="Z140" s="38"/>
    </row>
    <row r="141" spans="1:26" ht="32.25" customHeight="1" x14ac:dyDescent="0.3">
      <c r="A141" s="38"/>
      <c r="B141" s="38"/>
      <c r="C141" s="38"/>
      <c r="D141" s="38"/>
      <c r="E141" s="38"/>
      <c r="F141" s="38"/>
      <c r="G141" s="38"/>
      <c r="H141" s="38"/>
      <c r="I141" s="38"/>
      <c r="J141" s="38"/>
      <c r="K141" s="38"/>
      <c r="L141" s="69"/>
      <c r="M141" s="69"/>
      <c r="N141" s="69"/>
      <c r="O141" s="38"/>
      <c r="P141" s="38"/>
      <c r="Q141" s="38"/>
      <c r="R141" s="38"/>
      <c r="S141" s="38"/>
      <c r="T141" s="38"/>
      <c r="U141" s="38"/>
      <c r="V141" s="38"/>
      <c r="W141" s="38"/>
      <c r="X141" s="38"/>
      <c r="Y141" s="38"/>
      <c r="Z141" s="38"/>
    </row>
    <row r="142" spans="1:26" ht="32.25" customHeight="1" x14ac:dyDescent="0.3">
      <c r="A142" s="38"/>
      <c r="B142" s="38"/>
      <c r="C142" s="38"/>
      <c r="D142" s="38"/>
      <c r="E142" s="38"/>
      <c r="F142" s="38"/>
      <c r="G142" s="38"/>
      <c r="H142" s="38"/>
      <c r="I142" s="38"/>
      <c r="J142" s="38"/>
      <c r="K142" s="38"/>
      <c r="L142" s="69"/>
      <c r="M142" s="69"/>
      <c r="N142" s="69"/>
      <c r="O142" s="38"/>
      <c r="P142" s="38"/>
      <c r="Q142" s="38"/>
      <c r="R142" s="38"/>
      <c r="S142" s="38"/>
      <c r="T142" s="38"/>
      <c r="U142" s="38"/>
      <c r="V142" s="38"/>
      <c r="W142" s="38"/>
      <c r="X142" s="38"/>
      <c r="Y142" s="38"/>
      <c r="Z142" s="38"/>
    </row>
    <row r="143" spans="1:26" ht="32.25" customHeight="1" x14ac:dyDescent="0.3">
      <c r="A143" s="38"/>
      <c r="B143" s="38"/>
      <c r="C143" s="38"/>
      <c r="D143" s="38"/>
      <c r="E143" s="38"/>
      <c r="F143" s="38"/>
      <c r="G143" s="38"/>
      <c r="H143" s="38"/>
      <c r="I143" s="38"/>
      <c r="J143" s="38"/>
      <c r="K143" s="38"/>
      <c r="L143" s="69"/>
      <c r="M143" s="69"/>
      <c r="N143" s="69"/>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38"/>
      <c r="H144" s="38"/>
      <c r="I144" s="38"/>
      <c r="J144" s="38"/>
      <c r="K144" s="38"/>
      <c r="L144" s="69"/>
      <c r="M144" s="69"/>
      <c r="N144" s="69"/>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38"/>
      <c r="H145" s="38"/>
      <c r="I145" s="38"/>
      <c r="J145" s="38"/>
      <c r="K145" s="38"/>
      <c r="L145" s="69"/>
      <c r="M145" s="69"/>
      <c r="N145" s="69"/>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38"/>
      <c r="H146" s="38"/>
      <c r="I146" s="38"/>
      <c r="J146" s="38"/>
      <c r="K146" s="38"/>
      <c r="L146" s="69"/>
      <c r="M146" s="69"/>
      <c r="N146" s="69"/>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38"/>
      <c r="H147" s="38"/>
      <c r="I147" s="38"/>
      <c r="J147" s="38"/>
      <c r="K147" s="38"/>
      <c r="L147" s="69"/>
      <c r="M147" s="69"/>
      <c r="N147" s="69"/>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38"/>
      <c r="H148" s="38"/>
      <c r="I148" s="38"/>
      <c r="J148" s="38"/>
      <c r="K148" s="38"/>
      <c r="L148" s="69"/>
      <c r="M148" s="69"/>
      <c r="N148" s="69"/>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69"/>
      <c r="M149" s="69"/>
      <c r="N149" s="69"/>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69"/>
      <c r="M150" s="69"/>
      <c r="N150" s="69"/>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69"/>
      <c r="M151" s="69"/>
      <c r="N151" s="69"/>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69"/>
      <c r="M152" s="69"/>
      <c r="N152" s="69"/>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69"/>
      <c r="M153" s="69"/>
      <c r="N153" s="69"/>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69"/>
      <c r="M154" s="69"/>
      <c r="N154" s="69"/>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69"/>
      <c r="M155" s="69"/>
      <c r="N155" s="69"/>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69"/>
      <c r="M156" s="69"/>
      <c r="N156" s="69"/>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69"/>
      <c r="M157" s="69"/>
      <c r="N157" s="69"/>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69"/>
      <c r="M158" s="69"/>
      <c r="N158" s="69"/>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69"/>
      <c r="M159" s="69"/>
      <c r="N159" s="69"/>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69"/>
      <c r="M160" s="69"/>
      <c r="N160" s="69"/>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69"/>
      <c r="M161" s="69"/>
      <c r="N161" s="69"/>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69"/>
      <c r="M162" s="69"/>
      <c r="N162" s="69"/>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69"/>
      <c r="M163" s="69"/>
      <c r="N163" s="69"/>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69"/>
      <c r="M164" s="69"/>
      <c r="N164" s="69"/>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69"/>
      <c r="M165" s="69"/>
      <c r="N165" s="69"/>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69"/>
      <c r="M166" s="69"/>
      <c r="N166" s="69"/>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69"/>
      <c r="M167" s="69"/>
      <c r="N167" s="69"/>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69"/>
      <c r="M168" s="69"/>
      <c r="N168" s="69"/>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69"/>
      <c r="M169" s="69"/>
      <c r="N169" s="69"/>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69"/>
      <c r="M170" s="69"/>
      <c r="N170" s="69"/>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69"/>
      <c r="M171" s="69"/>
      <c r="N171" s="69"/>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69"/>
      <c r="M172" s="69"/>
      <c r="N172" s="69"/>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69"/>
      <c r="M173" s="69"/>
      <c r="N173" s="69"/>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69"/>
      <c r="M174" s="69"/>
      <c r="N174" s="69"/>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69"/>
      <c r="M175" s="69"/>
      <c r="N175" s="69"/>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69"/>
      <c r="M176" s="69"/>
      <c r="N176" s="69"/>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69"/>
      <c r="M177" s="69"/>
      <c r="N177" s="69"/>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69"/>
      <c r="M178" s="69"/>
      <c r="N178" s="69"/>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69"/>
      <c r="M179" s="69"/>
      <c r="N179" s="69"/>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69"/>
      <c r="M180" s="69"/>
      <c r="N180" s="69"/>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69"/>
      <c r="M181" s="69"/>
      <c r="N181" s="69"/>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69"/>
      <c r="M182" s="69"/>
      <c r="N182" s="69"/>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69"/>
      <c r="M183" s="69"/>
      <c r="N183" s="69"/>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69"/>
      <c r="M184" s="69"/>
      <c r="N184" s="69"/>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69"/>
      <c r="M185" s="69"/>
      <c r="N185" s="69"/>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69"/>
      <c r="M186" s="69"/>
      <c r="N186" s="69"/>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69"/>
      <c r="M187" s="69"/>
      <c r="N187" s="69"/>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69"/>
      <c r="M188" s="69"/>
      <c r="N188" s="69"/>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69"/>
      <c r="M189" s="69"/>
      <c r="N189" s="69"/>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69"/>
      <c r="M190" s="69"/>
      <c r="N190" s="69"/>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69"/>
      <c r="M191" s="69"/>
      <c r="N191" s="69"/>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69"/>
      <c r="M192" s="69"/>
      <c r="N192" s="69"/>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69"/>
      <c r="M193" s="69"/>
      <c r="N193" s="69"/>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69"/>
      <c r="M194" s="69"/>
      <c r="N194" s="69"/>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69"/>
      <c r="M195" s="69"/>
      <c r="N195" s="69"/>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69"/>
      <c r="M196" s="69"/>
      <c r="N196" s="69"/>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69"/>
      <c r="M197" s="69"/>
      <c r="N197" s="69"/>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69"/>
      <c r="M198" s="69"/>
      <c r="N198" s="69"/>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69"/>
      <c r="M199" s="69"/>
      <c r="N199" s="69"/>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69"/>
      <c r="M200" s="69"/>
      <c r="N200" s="69"/>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69"/>
      <c r="M201" s="69"/>
      <c r="N201" s="69"/>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69"/>
      <c r="M202" s="69"/>
      <c r="N202" s="69"/>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69"/>
      <c r="M203" s="69"/>
      <c r="N203" s="69"/>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69"/>
      <c r="M204" s="69"/>
      <c r="N204" s="69"/>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69"/>
      <c r="M205" s="69"/>
      <c r="N205" s="69"/>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69"/>
      <c r="M206" s="69"/>
      <c r="N206" s="69"/>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69"/>
      <c r="M207" s="69"/>
      <c r="N207" s="69"/>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69"/>
      <c r="M208" s="69"/>
      <c r="N208" s="69"/>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69"/>
      <c r="M209" s="69"/>
      <c r="N209" s="69"/>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69"/>
      <c r="M210" s="69"/>
      <c r="N210" s="69"/>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69"/>
      <c r="M211" s="69"/>
      <c r="N211" s="69"/>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69"/>
      <c r="M212" s="69"/>
      <c r="N212" s="69"/>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69"/>
      <c r="M213" s="69"/>
      <c r="N213" s="69"/>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69"/>
      <c r="M214" s="69"/>
      <c r="N214" s="69"/>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69"/>
      <c r="M215" s="69"/>
      <c r="N215" s="69"/>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69"/>
      <c r="M216" s="69"/>
      <c r="N216" s="69"/>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69"/>
      <c r="M217" s="69"/>
      <c r="N217" s="69"/>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69"/>
      <c r="M218" s="69"/>
      <c r="N218" s="69"/>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69"/>
      <c r="M219" s="69"/>
      <c r="N219" s="69"/>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69"/>
      <c r="M220" s="69"/>
      <c r="N220" s="69"/>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69"/>
      <c r="M221" s="69"/>
      <c r="N221" s="69"/>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69"/>
      <c r="M222" s="69"/>
      <c r="N222" s="69"/>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69"/>
      <c r="M223" s="69"/>
      <c r="N223" s="69"/>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69"/>
      <c r="M224" s="69"/>
      <c r="N224" s="69"/>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69"/>
      <c r="M225" s="69"/>
      <c r="N225" s="69"/>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69"/>
      <c r="M226" s="69"/>
      <c r="N226" s="69"/>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69"/>
      <c r="M227" s="69"/>
      <c r="N227" s="69"/>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69"/>
      <c r="M228" s="69"/>
      <c r="N228" s="69"/>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69"/>
      <c r="M229" s="69"/>
      <c r="N229" s="69"/>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69"/>
      <c r="M230" s="69"/>
      <c r="N230" s="69"/>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69"/>
      <c r="M231" s="69"/>
      <c r="N231" s="69"/>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69"/>
      <c r="M232" s="69"/>
      <c r="N232" s="69"/>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69"/>
      <c r="M233" s="69"/>
      <c r="N233" s="69"/>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69"/>
      <c r="M234" s="69"/>
      <c r="N234" s="69"/>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69"/>
      <c r="M235" s="69"/>
      <c r="N235" s="69"/>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69"/>
      <c r="M236" s="69"/>
      <c r="N236" s="69"/>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69"/>
      <c r="M237" s="69"/>
      <c r="N237" s="69"/>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69"/>
      <c r="M238" s="69"/>
      <c r="N238" s="69"/>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69"/>
      <c r="M239" s="69"/>
      <c r="N239" s="69"/>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69"/>
      <c r="M240" s="69"/>
      <c r="N240" s="69"/>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69"/>
      <c r="M241" s="69"/>
      <c r="N241" s="69"/>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69"/>
      <c r="M242" s="69"/>
      <c r="N242" s="69"/>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69"/>
      <c r="M243" s="69"/>
      <c r="N243" s="69"/>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69"/>
      <c r="M244" s="69"/>
      <c r="N244" s="69"/>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69"/>
      <c r="M245" s="69"/>
      <c r="N245" s="69"/>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69"/>
      <c r="M246" s="69"/>
      <c r="N246" s="69"/>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69"/>
      <c r="M247" s="69"/>
      <c r="N247" s="69"/>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69"/>
      <c r="M248" s="69"/>
      <c r="N248" s="69"/>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69"/>
      <c r="M249" s="69"/>
      <c r="N249" s="69"/>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69"/>
      <c r="M250" s="69"/>
      <c r="N250" s="69"/>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69"/>
      <c r="M251" s="69"/>
      <c r="N251" s="69"/>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69"/>
      <c r="M252" s="69"/>
      <c r="N252" s="69"/>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69"/>
      <c r="M253" s="69"/>
      <c r="N253" s="69"/>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69"/>
      <c r="M254" s="69"/>
      <c r="N254" s="69"/>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69"/>
      <c r="M255" s="69"/>
      <c r="N255" s="69"/>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69"/>
      <c r="M256" s="69"/>
      <c r="N256" s="69"/>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69"/>
      <c r="M257" s="69"/>
      <c r="N257" s="69"/>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69"/>
      <c r="M258" s="69"/>
      <c r="N258" s="69"/>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69"/>
      <c r="M259" s="69"/>
      <c r="N259" s="69"/>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69"/>
      <c r="M260" s="69"/>
      <c r="N260" s="69"/>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69"/>
      <c r="M261" s="69"/>
      <c r="N261" s="69"/>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69"/>
      <c r="M262" s="69"/>
      <c r="N262" s="69"/>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69"/>
      <c r="M263" s="69"/>
      <c r="N263" s="69"/>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69"/>
      <c r="M264" s="69"/>
      <c r="N264" s="69"/>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69"/>
      <c r="M265" s="69"/>
      <c r="N265" s="69"/>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69"/>
      <c r="M266" s="69"/>
      <c r="N266" s="69"/>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69"/>
      <c r="M267" s="69"/>
      <c r="N267" s="69"/>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69"/>
      <c r="M268" s="69"/>
      <c r="N268" s="69"/>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69"/>
      <c r="M269" s="69"/>
      <c r="N269" s="69"/>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69"/>
      <c r="M270" s="69"/>
      <c r="N270" s="69"/>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69"/>
      <c r="M271" s="69"/>
      <c r="N271" s="69"/>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69"/>
      <c r="M272" s="69"/>
      <c r="N272" s="69"/>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69"/>
      <c r="M273" s="69"/>
      <c r="N273" s="69"/>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69"/>
      <c r="M274" s="69"/>
      <c r="N274" s="69"/>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69"/>
      <c r="M275" s="69"/>
      <c r="N275" s="69"/>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69"/>
      <c r="M276" s="69"/>
      <c r="N276" s="69"/>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69"/>
      <c r="M277" s="69"/>
      <c r="N277" s="69"/>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69"/>
      <c r="M278" s="69"/>
      <c r="N278" s="69"/>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69"/>
      <c r="M279" s="69"/>
      <c r="N279" s="69"/>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69"/>
      <c r="M280" s="69"/>
      <c r="N280" s="69"/>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69"/>
      <c r="M281" s="69"/>
      <c r="N281" s="69"/>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69"/>
      <c r="M282" s="69"/>
      <c r="N282" s="69"/>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69"/>
      <c r="M283" s="69"/>
      <c r="N283" s="69"/>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69"/>
      <c r="M284" s="69"/>
      <c r="N284" s="69"/>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69"/>
      <c r="M285" s="69"/>
      <c r="N285" s="69"/>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69"/>
      <c r="M286" s="69"/>
      <c r="N286" s="69"/>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69"/>
      <c r="M287" s="69"/>
      <c r="N287" s="69"/>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69"/>
      <c r="M288" s="69"/>
      <c r="N288" s="69"/>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69"/>
      <c r="M289" s="69"/>
      <c r="N289" s="69"/>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69"/>
      <c r="M290" s="69"/>
      <c r="N290" s="69"/>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69"/>
      <c r="M291" s="69"/>
      <c r="N291" s="69"/>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69"/>
      <c r="M292" s="69"/>
      <c r="N292" s="69"/>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69"/>
      <c r="M293" s="69"/>
      <c r="N293" s="69"/>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69"/>
      <c r="M294" s="69"/>
      <c r="N294" s="69"/>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69"/>
      <c r="M295" s="69"/>
      <c r="N295" s="69"/>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69"/>
      <c r="M296" s="69"/>
      <c r="N296" s="69"/>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69"/>
      <c r="M297" s="69"/>
      <c r="N297" s="69"/>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69"/>
      <c r="M298" s="69"/>
      <c r="N298" s="69"/>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69"/>
      <c r="M299" s="69"/>
      <c r="N299" s="69"/>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69"/>
      <c r="M300" s="69"/>
      <c r="N300" s="69"/>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69"/>
      <c r="M301" s="69"/>
      <c r="N301" s="69"/>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69"/>
      <c r="M302" s="69"/>
      <c r="N302" s="69"/>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69"/>
      <c r="M303" s="69"/>
      <c r="N303" s="69"/>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69"/>
      <c r="M304" s="69"/>
      <c r="N304" s="69"/>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69"/>
      <c r="M305" s="69"/>
      <c r="N305" s="69"/>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69"/>
      <c r="M306" s="69"/>
      <c r="N306" s="69"/>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69"/>
      <c r="M307" s="69"/>
      <c r="N307" s="69"/>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69"/>
      <c r="M308" s="69"/>
      <c r="N308" s="69"/>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69"/>
      <c r="M309" s="69"/>
      <c r="N309" s="69"/>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69"/>
      <c r="M310" s="69"/>
      <c r="N310" s="69"/>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69"/>
      <c r="M311" s="69"/>
      <c r="N311" s="69"/>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69"/>
      <c r="M312" s="69"/>
      <c r="N312" s="69"/>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69"/>
      <c r="M313" s="69"/>
      <c r="N313" s="69"/>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69"/>
      <c r="M314" s="69"/>
      <c r="N314" s="69"/>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69"/>
      <c r="M315" s="69"/>
      <c r="N315" s="69"/>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69"/>
      <c r="M316" s="69"/>
      <c r="N316" s="69"/>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69"/>
      <c r="M317" s="69"/>
      <c r="N317" s="69"/>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69"/>
      <c r="M318" s="69"/>
      <c r="N318" s="69"/>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69"/>
      <c r="M319" s="69"/>
      <c r="N319" s="69"/>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69"/>
      <c r="M320" s="69"/>
      <c r="N320" s="69"/>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69"/>
      <c r="M321" s="69"/>
      <c r="N321" s="69"/>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69"/>
      <c r="M322" s="69"/>
      <c r="N322" s="69"/>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69"/>
      <c r="M323" s="69"/>
      <c r="N323" s="69"/>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69"/>
      <c r="M324" s="69"/>
      <c r="N324" s="69"/>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69"/>
      <c r="M325" s="69"/>
      <c r="N325" s="69"/>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69"/>
      <c r="M326" s="69"/>
      <c r="N326" s="69"/>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69"/>
      <c r="M327" s="69"/>
      <c r="N327" s="69"/>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69"/>
      <c r="M328" s="69"/>
      <c r="N328" s="69"/>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69"/>
      <c r="M329" s="69"/>
      <c r="N329" s="69"/>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69"/>
      <c r="M330" s="69"/>
      <c r="N330" s="69"/>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69"/>
      <c r="M331" s="69"/>
      <c r="N331" s="69"/>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69"/>
      <c r="M332" s="69"/>
      <c r="N332" s="69"/>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69"/>
      <c r="M333" s="69"/>
      <c r="N333" s="69"/>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69"/>
      <c r="M334" s="69"/>
      <c r="N334" s="69"/>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69"/>
      <c r="M335" s="69"/>
      <c r="N335" s="69"/>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69"/>
      <c r="M336" s="69"/>
      <c r="N336" s="69"/>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69"/>
      <c r="M337" s="69"/>
      <c r="N337" s="69"/>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69"/>
      <c r="M338" s="69"/>
      <c r="N338" s="69"/>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69"/>
      <c r="M339" s="69"/>
      <c r="N339" s="69"/>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69"/>
      <c r="M340" s="69"/>
      <c r="N340" s="69"/>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69"/>
      <c r="M341" s="69"/>
      <c r="N341" s="69"/>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69"/>
      <c r="M342" s="69"/>
      <c r="N342" s="69"/>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69"/>
      <c r="M343" s="69"/>
      <c r="N343" s="69"/>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69"/>
      <c r="M344" s="69"/>
      <c r="N344" s="69"/>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69"/>
      <c r="M345" s="69"/>
      <c r="N345" s="69"/>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69"/>
      <c r="M346" s="69"/>
      <c r="N346" s="69"/>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69"/>
      <c r="M347" s="69"/>
      <c r="N347" s="69"/>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69"/>
      <c r="M348" s="69"/>
      <c r="N348" s="69"/>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69"/>
      <c r="M349" s="69"/>
      <c r="N349" s="69"/>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69"/>
      <c r="M350" s="69"/>
      <c r="N350" s="69"/>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69"/>
      <c r="M351" s="69"/>
      <c r="N351" s="69"/>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69"/>
      <c r="M352" s="69"/>
      <c r="N352" s="69"/>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69"/>
      <c r="M353" s="69"/>
      <c r="N353" s="69"/>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69"/>
      <c r="M354" s="69"/>
      <c r="N354" s="69"/>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69"/>
      <c r="M355" s="69"/>
      <c r="N355" s="69"/>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69"/>
      <c r="M356" s="69"/>
      <c r="N356" s="69"/>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69"/>
      <c r="M357" s="69"/>
      <c r="N357" s="69"/>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69"/>
      <c r="M358" s="69"/>
      <c r="N358" s="69"/>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69"/>
      <c r="M359" s="69"/>
      <c r="N359" s="69"/>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69"/>
      <c r="M360" s="69"/>
      <c r="N360" s="69"/>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69"/>
      <c r="M361" s="69"/>
      <c r="N361" s="69"/>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69"/>
      <c r="M362" s="69"/>
      <c r="N362" s="69"/>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69"/>
      <c r="M363" s="69"/>
      <c r="N363" s="69"/>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69"/>
      <c r="M364" s="69"/>
      <c r="N364" s="69"/>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69"/>
      <c r="M365" s="69"/>
      <c r="N365" s="69"/>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69"/>
      <c r="M366" s="69"/>
      <c r="N366" s="69"/>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69"/>
      <c r="M367" s="69"/>
      <c r="N367" s="69"/>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69"/>
      <c r="M368" s="69"/>
      <c r="N368" s="69"/>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69"/>
      <c r="M369" s="69"/>
      <c r="N369" s="69"/>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69"/>
      <c r="M370" s="69"/>
      <c r="N370" s="69"/>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69"/>
      <c r="M371" s="69"/>
      <c r="N371" s="69"/>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69"/>
      <c r="M372" s="69"/>
      <c r="N372" s="69"/>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69"/>
      <c r="M373" s="69"/>
      <c r="N373" s="69"/>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69"/>
      <c r="M374" s="69"/>
      <c r="N374" s="69"/>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69"/>
      <c r="M375" s="69"/>
      <c r="N375" s="69"/>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69"/>
      <c r="M376" s="69"/>
      <c r="N376" s="69"/>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69"/>
      <c r="M377" s="69"/>
      <c r="N377" s="69"/>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69"/>
      <c r="M378" s="69"/>
      <c r="N378" s="69"/>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69"/>
      <c r="M379" s="69"/>
      <c r="N379" s="69"/>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69"/>
      <c r="M380" s="69"/>
      <c r="N380" s="69"/>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69"/>
      <c r="M381" s="69"/>
      <c r="N381" s="69"/>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69"/>
      <c r="M382" s="69"/>
      <c r="N382" s="69"/>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69"/>
      <c r="M383" s="69"/>
      <c r="N383" s="69"/>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69"/>
      <c r="M384" s="69"/>
      <c r="N384" s="69"/>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69"/>
      <c r="M385" s="69"/>
      <c r="N385" s="69"/>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69"/>
      <c r="M386" s="69"/>
      <c r="N386" s="69"/>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69"/>
      <c r="M387" s="69"/>
      <c r="N387" s="69"/>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69"/>
      <c r="M388" s="69"/>
      <c r="N388" s="69"/>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69"/>
      <c r="M389" s="69"/>
      <c r="N389" s="69"/>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69"/>
      <c r="M390" s="69"/>
      <c r="N390" s="69"/>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69"/>
      <c r="M391" s="69"/>
      <c r="N391" s="69"/>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69"/>
      <c r="M392" s="69"/>
      <c r="N392" s="69"/>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69"/>
      <c r="M393" s="69"/>
      <c r="N393" s="69"/>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69"/>
      <c r="M394" s="69"/>
      <c r="N394" s="69"/>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69"/>
      <c r="M395" s="69"/>
      <c r="N395" s="69"/>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69"/>
      <c r="M396" s="69"/>
      <c r="N396" s="69"/>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69"/>
      <c r="M397" s="69"/>
      <c r="N397" s="69"/>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69"/>
      <c r="M398" s="69"/>
      <c r="N398" s="69"/>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69"/>
      <c r="M399" s="69"/>
      <c r="N399" s="69"/>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69"/>
      <c r="M400" s="69"/>
      <c r="N400" s="69"/>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69"/>
      <c r="M401" s="69"/>
      <c r="N401" s="69"/>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69"/>
      <c r="M402" s="69"/>
      <c r="N402" s="69"/>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69"/>
      <c r="M403" s="69"/>
      <c r="N403" s="69"/>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69"/>
      <c r="M404" s="69"/>
      <c r="N404" s="69"/>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69"/>
      <c r="M405" s="69"/>
      <c r="N405" s="69"/>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69"/>
      <c r="M406" s="69"/>
      <c r="N406" s="69"/>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69"/>
      <c r="M407" s="69"/>
      <c r="N407" s="69"/>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69"/>
      <c r="M408" s="69"/>
      <c r="N408" s="69"/>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69"/>
      <c r="M409" s="69"/>
      <c r="N409" s="69"/>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69"/>
      <c r="M410" s="69"/>
      <c r="N410" s="69"/>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69"/>
      <c r="M411" s="69"/>
      <c r="N411" s="69"/>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69"/>
      <c r="M412" s="69"/>
      <c r="N412" s="69"/>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69"/>
      <c r="M413" s="69"/>
      <c r="N413" s="69"/>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69"/>
      <c r="M414" s="69"/>
      <c r="N414" s="69"/>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69"/>
      <c r="M415" s="69"/>
      <c r="N415" s="69"/>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69"/>
      <c r="M416" s="69"/>
      <c r="N416" s="69"/>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69"/>
      <c r="M417" s="69"/>
      <c r="N417" s="69"/>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69"/>
      <c r="M418" s="69"/>
      <c r="N418" s="69"/>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69"/>
      <c r="M419" s="69"/>
      <c r="N419" s="69"/>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69"/>
      <c r="M420" s="69"/>
      <c r="N420" s="69"/>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69"/>
      <c r="M421" s="69"/>
      <c r="N421" s="69"/>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69"/>
      <c r="M422" s="69"/>
      <c r="N422" s="69"/>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69"/>
      <c r="M423" s="69"/>
      <c r="N423" s="69"/>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69"/>
      <c r="M424" s="69"/>
      <c r="N424" s="69"/>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69"/>
      <c r="M425" s="69"/>
      <c r="N425" s="69"/>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69"/>
      <c r="M426" s="69"/>
      <c r="N426" s="69"/>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69"/>
      <c r="M427" s="69"/>
      <c r="N427" s="69"/>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69"/>
      <c r="M428" s="69"/>
      <c r="N428" s="69"/>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69"/>
      <c r="M429" s="69"/>
      <c r="N429" s="69"/>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69"/>
      <c r="M430" s="69"/>
      <c r="N430" s="69"/>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69"/>
      <c r="M431" s="69"/>
      <c r="N431" s="69"/>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69"/>
      <c r="M432" s="69"/>
      <c r="N432" s="69"/>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69"/>
      <c r="M433" s="69"/>
      <c r="N433" s="69"/>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69"/>
      <c r="M434" s="69"/>
      <c r="N434" s="69"/>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69"/>
      <c r="M435" s="69"/>
      <c r="N435" s="69"/>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69"/>
      <c r="M436" s="69"/>
      <c r="N436" s="69"/>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69"/>
      <c r="M437" s="69"/>
      <c r="N437" s="69"/>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69"/>
      <c r="M438" s="69"/>
      <c r="N438" s="69"/>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69"/>
      <c r="M439" s="69"/>
      <c r="N439" s="69"/>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69"/>
      <c r="M440" s="69"/>
      <c r="N440" s="69"/>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69"/>
      <c r="M441" s="69"/>
      <c r="N441" s="69"/>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69"/>
      <c r="M442" s="69"/>
      <c r="N442" s="69"/>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69"/>
      <c r="M443" s="69"/>
      <c r="N443" s="69"/>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69"/>
      <c r="M444" s="69"/>
      <c r="N444" s="69"/>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69"/>
      <c r="M445" s="69"/>
      <c r="N445" s="69"/>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69"/>
      <c r="M446" s="69"/>
      <c r="N446" s="69"/>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69"/>
      <c r="M447" s="69"/>
      <c r="N447" s="69"/>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69"/>
      <c r="M448" s="69"/>
      <c r="N448" s="69"/>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69"/>
      <c r="M449" s="69"/>
      <c r="N449" s="69"/>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69"/>
      <c r="M450" s="69"/>
      <c r="N450" s="69"/>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69"/>
      <c r="M451" s="69"/>
      <c r="N451" s="69"/>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69"/>
      <c r="M452" s="69"/>
      <c r="N452" s="69"/>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69"/>
      <c r="M453" s="69"/>
      <c r="N453" s="69"/>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69"/>
      <c r="M454" s="69"/>
      <c r="N454" s="69"/>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69"/>
      <c r="M455" s="69"/>
      <c r="N455" s="69"/>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69"/>
      <c r="M456" s="69"/>
      <c r="N456" s="69"/>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69"/>
      <c r="M457" s="69"/>
      <c r="N457" s="69"/>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69"/>
      <c r="M458" s="69"/>
      <c r="N458" s="69"/>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69"/>
      <c r="M459" s="69"/>
      <c r="N459" s="69"/>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69"/>
      <c r="M460" s="69"/>
      <c r="N460" s="69"/>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69"/>
      <c r="M461" s="69"/>
      <c r="N461" s="69"/>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69"/>
      <c r="M462" s="69"/>
      <c r="N462" s="69"/>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69"/>
      <c r="M463" s="69"/>
      <c r="N463" s="69"/>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69"/>
      <c r="M464" s="69"/>
      <c r="N464" s="69"/>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69"/>
      <c r="M465" s="69"/>
      <c r="N465" s="69"/>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69"/>
      <c r="M466" s="69"/>
      <c r="N466" s="69"/>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69"/>
      <c r="M467" s="69"/>
      <c r="N467" s="69"/>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69"/>
      <c r="M468" s="69"/>
      <c r="N468" s="69"/>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69"/>
      <c r="M469" s="69"/>
      <c r="N469" s="69"/>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69"/>
      <c r="M470" s="69"/>
      <c r="N470" s="69"/>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69"/>
      <c r="M471" s="69"/>
      <c r="N471" s="69"/>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69"/>
      <c r="M472" s="69"/>
      <c r="N472" s="69"/>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69"/>
      <c r="M473" s="69"/>
      <c r="N473" s="69"/>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69"/>
      <c r="M474" s="69"/>
      <c r="N474" s="69"/>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69"/>
      <c r="M475" s="69"/>
      <c r="N475" s="69"/>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69"/>
      <c r="M476" s="69"/>
      <c r="N476" s="69"/>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69"/>
      <c r="M477" s="69"/>
      <c r="N477" s="69"/>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69"/>
      <c r="M478" s="69"/>
      <c r="N478" s="69"/>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69"/>
      <c r="M479" s="69"/>
      <c r="N479" s="69"/>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69"/>
      <c r="M480" s="69"/>
      <c r="N480" s="69"/>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69"/>
      <c r="M481" s="69"/>
      <c r="N481" s="69"/>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69"/>
      <c r="M482" s="69"/>
      <c r="N482" s="69"/>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69"/>
      <c r="M483" s="69"/>
      <c r="N483" s="69"/>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69"/>
      <c r="M484" s="69"/>
      <c r="N484" s="69"/>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69"/>
      <c r="M485" s="69"/>
      <c r="N485" s="69"/>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69"/>
      <c r="M486" s="69"/>
      <c r="N486" s="69"/>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69"/>
      <c r="M487" s="69"/>
      <c r="N487" s="69"/>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69"/>
      <c r="M488" s="69"/>
      <c r="N488" s="69"/>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69"/>
      <c r="M489" s="69"/>
      <c r="N489" s="69"/>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69"/>
      <c r="M490" s="69"/>
      <c r="N490" s="69"/>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69"/>
      <c r="M491" s="69"/>
      <c r="N491" s="69"/>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69"/>
      <c r="M492" s="69"/>
      <c r="N492" s="69"/>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69"/>
      <c r="M493" s="69"/>
      <c r="N493" s="69"/>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69"/>
      <c r="M494" s="69"/>
      <c r="N494" s="69"/>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69"/>
      <c r="M495" s="69"/>
      <c r="N495" s="69"/>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69"/>
      <c r="M496" s="69"/>
      <c r="N496" s="69"/>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69"/>
      <c r="M497" s="69"/>
      <c r="N497" s="69"/>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69"/>
      <c r="M498" s="69"/>
      <c r="N498" s="69"/>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69"/>
      <c r="M499" s="69"/>
      <c r="N499" s="69"/>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69"/>
      <c r="M500" s="69"/>
      <c r="N500" s="69"/>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69"/>
      <c r="M501" s="69"/>
      <c r="N501" s="69"/>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69"/>
      <c r="M502" s="69"/>
      <c r="N502" s="69"/>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69"/>
      <c r="M503" s="69"/>
      <c r="N503" s="69"/>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69"/>
      <c r="M504" s="69"/>
      <c r="N504" s="69"/>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69"/>
      <c r="M505" s="69"/>
      <c r="N505" s="69"/>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69"/>
      <c r="M506" s="69"/>
      <c r="N506" s="69"/>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69"/>
      <c r="M507" s="69"/>
      <c r="N507" s="69"/>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69"/>
      <c r="M508" s="69"/>
      <c r="N508" s="69"/>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69"/>
      <c r="M509" s="69"/>
      <c r="N509" s="69"/>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69"/>
      <c r="M510" s="69"/>
      <c r="N510" s="69"/>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69"/>
      <c r="M511" s="69"/>
      <c r="N511" s="69"/>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69"/>
      <c r="M512" s="69"/>
      <c r="N512" s="69"/>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69"/>
      <c r="M513" s="69"/>
      <c r="N513" s="69"/>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69"/>
      <c r="M514" s="69"/>
      <c r="N514" s="69"/>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69"/>
      <c r="M515" s="69"/>
      <c r="N515" s="69"/>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69"/>
      <c r="M516" s="69"/>
      <c r="N516" s="69"/>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69"/>
      <c r="M517" s="69"/>
      <c r="N517" s="69"/>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69"/>
      <c r="M518" s="69"/>
      <c r="N518" s="69"/>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69"/>
      <c r="M519" s="69"/>
      <c r="N519" s="69"/>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69"/>
      <c r="M520" s="69"/>
      <c r="N520" s="69"/>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69"/>
      <c r="M521" s="69"/>
      <c r="N521" s="69"/>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69"/>
      <c r="M522" s="69"/>
      <c r="N522" s="69"/>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69"/>
      <c r="M523" s="69"/>
      <c r="N523" s="69"/>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69"/>
      <c r="M524" s="69"/>
      <c r="N524" s="69"/>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69"/>
      <c r="M525" s="69"/>
      <c r="N525" s="69"/>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69"/>
      <c r="M526" s="69"/>
      <c r="N526" s="69"/>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69"/>
      <c r="M527" s="69"/>
      <c r="N527" s="69"/>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69"/>
      <c r="M528" s="69"/>
      <c r="N528" s="69"/>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69"/>
      <c r="M529" s="69"/>
      <c r="N529" s="69"/>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69"/>
      <c r="M530" s="69"/>
      <c r="N530" s="69"/>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69"/>
      <c r="M531" s="69"/>
      <c r="N531" s="69"/>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69"/>
      <c r="M532" s="69"/>
      <c r="N532" s="69"/>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69"/>
      <c r="M533" s="69"/>
      <c r="N533" s="69"/>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69"/>
      <c r="M534" s="69"/>
      <c r="N534" s="69"/>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69"/>
      <c r="M535" s="69"/>
      <c r="N535" s="69"/>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69"/>
      <c r="M536" s="69"/>
      <c r="N536" s="69"/>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69"/>
      <c r="M537" s="69"/>
      <c r="N537" s="69"/>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69"/>
      <c r="M538" s="69"/>
      <c r="N538" s="69"/>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69"/>
      <c r="M539" s="69"/>
      <c r="N539" s="69"/>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69"/>
      <c r="M540" s="69"/>
      <c r="N540" s="69"/>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69"/>
      <c r="M541" s="69"/>
      <c r="N541" s="69"/>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69"/>
      <c r="M542" s="69"/>
      <c r="N542" s="69"/>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69"/>
      <c r="M543" s="69"/>
      <c r="N543" s="69"/>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69"/>
      <c r="M544" s="69"/>
      <c r="N544" s="69"/>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69"/>
      <c r="M545" s="69"/>
      <c r="N545" s="69"/>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69"/>
      <c r="M546" s="69"/>
      <c r="N546" s="69"/>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69"/>
      <c r="M547" s="69"/>
      <c r="N547" s="69"/>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69"/>
      <c r="M548" s="69"/>
      <c r="N548" s="69"/>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69"/>
      <c r="M549" s="69"/>
      <c r="N549" s="69"/>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69"/>
      <c r="M550" s="69"/>
      <c r="N550" s="69"/>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69"/>
      <c r="M551" s="69"/>
      <c r="N551" s="69"/>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69"/>
      <c r="M552" s="69"/>
      <c r="N552" s="69"/>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69"/>
      <c r="M553" s="69"/>
      <c r="N553" s="69"/>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69"/>
      <c r="M554" s="69"/>
      <c r="N554" s="69"/>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69"/>
      <c r="M555" s="69"/>
      <c r="N555" s="69"/>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69"/>
      <c r="M556" s="69"/>
      <c r="N556" s="69"/>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69"/>
      <c r="M557" s="69"/>
      <c r="N557" s="69"/>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69"/>
      <c r="M558" s="69"/>
      <c r="N558" s="69"/>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69"/>
      <c r="M559" s="69"/>
      <c r="N559" s="69"/>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69"/>
      <c r="M560" s="69"/>
      <c r="N560" s="69"/>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69"/>
      <c r="M561" s="69"/>
      <c r="N561" s="69"/>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69"/>
      <c r="M562" s="69"/>
      <c r="N562" s="69"/>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69"/>
      <c r="M563" s="69"/>
      <c r="N563" s="69"/>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69"/>
      <c r="M564" s="69"/>
      <c r="N564" s="69"/>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69"/>
      <c r="M565" s="69"/>
      <c r="N565" s="69"/>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69"/>
      <c r="M566" s="69"/>
      <c r="N566" s="69"/>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69"/>
      <c r="M567" s="69"/>
      <c r="N567" s="69"/>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69"/>
      <c r="M568" s="69"/>
      <c r="N568" s="69"/>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69"/>
      <c r="M569" s="69"/>
      <c r="N569" s="69"/>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69"/>
      <c r="M570" s="69"/>
      <c r="N570" s="69"/>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69"/>
      <c r="M571" s="69"/>
      <c r="N571" s="69"/>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69"/>
      <c r="M572" s="69"/>
      <c r="N572" s="69"/>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69"/>
      <c r="M573" s="69"/>
      <c r="N573" s="69"/>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69"/>
      <c r="M574" s="69"/>
      <c r="N574" s="69"/>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69"/>
      <c r="M575" s="69"/>
      <c r="N575" s="69"/>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69"/>
      <c r="M576" s="69"/>
      <c r="N576" s="69"/>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69"/>
      <c r="M577" s="69"/>
      <c r="N577" s="69"/>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69"/>
      <c r="M578" s="69"/>
      <c r="N578" s="69"/>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69"/>
      <c r="M579" s="69"/>
      <c r="N579" s="69"/>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69"/>
      <c r="M580" s="69"/>
      <c r="N580" s="69"/>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69"/>
      <c r="M581" s="69"/>
      <c r="N581" s="69"/>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69"/>
      <c r="M582" s="69"/>
      <c r="N582" s="69"/>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69"/>
      <c r="M583" s="69"/>
      <c r="N583" s="69"/>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69"/>
      <c r="M584" s="69"/>
      <c r="N584" s="69"/>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69"/>
      <c r="M585" s="69"/>
      <c r="N585" s="69"/>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69"/>
      <c r="M586" s="69"/>
      <c r="N586" s="69"/>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69"/>
      <c r="M587" s="69"/>
      <c r="N587" s="69"/>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69"/>
      <c r="M588" s="69"/>
      <c r="N588" s="69"/>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69"/>
      <c r="M589" s="69"/>
      <c r="N589" s="69"/>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69"/>
      <c r="M590" s="69"/>
      <c r="N590" s="69"/>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69"/>
      <c r="M591" s="69"/>
      <c r="N591" s="69"/>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69"/>
      <c r="M592" s="69"/>
      <c r="N592" s="69"/>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69"/>
      <c r="M593" s="69"/>
      <c r="N593" s="69"/>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69"/>
      <c r="M594" s="69"/>
      <c r="N594" s="69"/>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69"/>
      <c r="M595" s="69"/>
      <c r="N595" s="69"/>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69"/>
      <c r="M596" s="69"/>
      <c r="N596" s="69"/>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69"/>
      <c r="M597" s="69"/>
      <c r="N597" s="69"/>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69"/>
      <c r="M598" s="69"/>
      <c r="N598" s="69"/>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69"/>
      <c r="M599" s="69"/>
      <c r="N599" s="69"/>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69"/>
      <c r="M600" s="69"/>
      <c r="N600" s="69"/>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69"/>
      <c r="M601" s="69"/>
      <c r="N601" s="69"/>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69"/>
      <c r="M602" s="69"/>
      <c r="N602" s="69"/>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69"/>
      <c r="M603" s="69"/>
      <c r="N603" s="69"/>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69"/>
      <c r="M604" s="69"/>
      <c r="N604" s="69"/>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69"/>
      <c r="M605" s="69"/>
      <c r="N605" s="69"/>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69"/>
      <c r="M606" s="69"/>
      <c r="N606" s="69"/>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69"/>
      <c r="M607" s="69"/>
      <c r="N607" s="69"/>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69"/>
      <c r="M608" s="69"/>
      <c r="N608" s="69"/>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69"/>
      <c r="M609" s="69"/>
      <c r="N609" s="69"/>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69"/>
      <c r="M610" s="69"/>
      <c r="N610" s="69"/>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69"/>
      <c r="M611" s="69"/>
      <c r="N611" s="69"/>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69"/>
      <c r="M612" s="69"/>
      <c r="N612" s="69"/>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69"/>
      <c r="M613" s="69"/>
      <c r="N613" s="69"/>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69"/>
      <c r="M614" s="69"/>
      <c r="N614" s="69"/>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69"/>
      <c r="M615" s="69"/>
      <c r="N615" s="69"/>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69"/>
      <c r="M616" s="69"/>
      <c r="N616" s="69"/>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69"/>
      <c r="M617" s="69"/>
      <c r="N617" s="69"/>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69"/>
      <c r="M618" s="69"/>
      <c r="N618" s="69"/>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69"/>
      <c r="M619" s="69"/>
      <c r="N619" s="69"/>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69"/>
      <c r="M620" s="69"/>
      <c r="N620" s="69"/>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69"/>
      <c r="M621" s="69"/>
      <c r="N621" s="69"/>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69"/>
      <c r="M622" s="69"/>
      <c r="N622" s="69"/>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69"/>
      <c r="M623" s="69"/>
      <c r="N623" s="69"/>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69"/>
      <c r="M624" s="69"/>
      <c r="N624" s="69"/>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69"/>
      <c r="M625" s="69"/>
      <c r="N625" s="69"/>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69"/>
      <c r="M626" s="69"/>
      <c r="N626" s="69"/>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69"/>
      <c r="M627" s="69"/>
      <c r="N627" s="69"/>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69"/>
      <c r="M628" s="69"/>
      <c r="N628" s="69"/>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69"/>
      <c r="M629" s="69"/>
      <c r="N629" s="69"/>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69"/>
      <c r="M630" s="69"/>
      <c r="N630" s="69"/>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69"/>
      <c r="M631" s="69"/>
      <c r="N631" s="69"/>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69"/>
      <c r="M632" s="69"/>
      <c r="N632" s="69"/>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69"/>
      <c r="M633" s="69"/>
      <c r="N633" s="69"/>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69"/>
      <c r="M634" s="69"/>
      <c r="N634" s="69"/>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69"/>
      <c r="M635" s="69"/>
      <c r="N635" s="69"/>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69"/>
      <c r="M636" s="69"/>
      <c r="N636" s="69"/>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69"/>
      <c r="M637" s="69"/>
      <c r="N637" s="69"/>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69"/>
      <c r="M638" s="69"/>
      <c r="N638" s="69"/>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69"/>
      <c r="M639" s="69"/>
      <c r="N639" s="69"/>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69"/>
      <c r="M640" s="69"/>
      <c r="N640" s="69"/>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69"/>
      <c r="M641" s="69"/>
      <c r="N641" s="69"/>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69"/>
      <c r="M642" s="69"/>
      <c r="N642" s="69"/>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69"/>
      <c r="M643" s="69"/>
      <c r="N643" s="69"/>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69"/>
      <c r="M644" s="69"/>
      <c r="N644" s="69"/>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69"/>
      <c r="M645" s="69"/>
      <c r="N645" s="69"/>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69"/>
      <c r="M646" s="69"/>
      <c r="N646" s="69"/>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69"/>
      <c r="M647" s="69"/>
      <c r="N647" s="69"/>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69"/>
      <c r="M648" s="69"/>
      <c r="N648" s="69"/>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69"/>
      <c r="M649" s="69"/>
      <c r="N649" s="69"/>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69"/>
      <c r="M650" s="69"/>
      <c r="N650" s="69"/>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69"/>
      <c r="M651" s="69"/>
      <c r="N651" s="69"/>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69"/>
      <c r="M652" s="69"/>
      <c r="N652" s="69"/>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69"/>
      <c r="M653" s="69"/>
      <c r="N653" s="69"/>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69"/>
      <c r="M654" s="69"/>
      <c r="N654" s="69"/>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69"/>
      <c r="M655" s="69"/>
      <c r="N655" s="69"/>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69"/>
      <c r="M656" s="69"/>
      <c r="N656" s="69"/>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69"/>
      <c r="M657" s="69"/>
      <c r="N657" s="69"/>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69"/>
      <c r="M658" s="69"/>
      <c r="N658" s="69"/>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69"/>
      <c r="M659" s="69"/>
      <c r="N659" s="69"/>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69"/>
      <c r="M660" s="69"/>
      <c r="N660" s="69"/>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69"/>
      <c r="M661" s="69"/>
      <c r="N661" s="69"/>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69"/>
      <c r="M662" s="69"/>
      <c r="N662" s="69"/>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69"/>
      <c r="M663" s="69"/>
      <c r="N663" s="69"/>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69"/>
      <c r="M664" s="69"/>
      <c r="N664" s="69"/>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69"/>
      <c r="M665" s="69"/>
      <c r="N665" s="69"/>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69"/>
      <c r="M666" s="69"/>
      <c r="N666" s="69"/>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69"/>
      <c r="M667" s="69"/>
      <c r="N667" s="69"/>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69"/>
      <c r="M668" s="69"/>
      <c r="N668" s="69"/>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69"/>
      <c r="M669" s="69"/>
      <c r="N669" s="69"/>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69"/>
      <c r="M670" s="69"/>
      <c r="N670" s="69"/>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69"/>
      <c r="M671" s="69"/>
      <c r="N671" s="69"/>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69"/>
      <c r="M672" s="69"/>
      <c r="N672" s="69"/>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69"/>
      <c r="M673" s="69"/>
      <c r="N673" s="69"/>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69"/>
      <c r="M674" s="69"/>
      <c r="N674" s="69"/>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69"/>
      <c r="M675" s="69"/>
      <c r="N675" s="69"/>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69"/>
      <c r="M676" s="69"/>
      <c r="N676" s="69"/>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69"/>
      <c r="M677" s="69"/>
      <c r="N677" s="69"/>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69"/>
      <c r="M678" s="69"/>
      <c r="N678" s="69"/>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69"/>
      <c r="M679" s="69"/>
      <c r="N679" s="69"/>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69"/>
      <c r="M680" s="69"/>
      <c r="N680" s="69"/>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69"/>
      <c r="M681" s="69"/>
      <c r="N681" s="69"/>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69"/>
      <c r="M682" s="69"/>
      <c r="N682" s="69"/>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69"/>
      <c r="M683" s="69"/>
      <c r="N683" s="69"/>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69"/>
      <c r="M684" s="69"/>
      <c r="N684" s="69"/>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69"/>
      <c r="M685" s="69"/>
      <c r="N685" s="69"/>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69"/>
      <c r="M686" s="69"/>
      <c r="N686" s="69"/>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69"/>
      <c r="M687" s="69"/>
      <c r="N687" s="69"/>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69"/>
      <c r="M688" s="69"/>
      <c r="N688" s="69"/>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69"/>
      <c r="M689" s="69"/>
      <c r="N689" s="69"/>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69"/>
      <c r="M690" s="69"/>
      <c r="N690" s="69"/>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69"/>
      <c r="M691" s="69"/>
      <c r="N691" s="69"/>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69"/>
      <c r="M692" s="69"/>
      <c r="N692" s="69"/>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69"/>
      <c r="M693" s="69"/>
      <c r="N693" s="69"/>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69"/>
      <c r="M694" s="69"/>
      <c r="N694" s="69"/>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69"/>
      <c r="M695" s="69"/>
      <c r="N695" s="69"/>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69"/>
      <c r="M696" s="69"/>
      <c r="N696" s="69"/>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69"/>
      <c r="M697" s="69"/>
      <c r="N697" s="69"/>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69"/>
      <c r="M698" s="69"/>
      <c r="N698" s="69"/>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69"/>
      <c r="M699" s="69"/>
      <c r="N699" s="69"/>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69"/>
      <c r="M700" s="69"/>
      <c r="N700" s="69"/>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69"/>
      <c r="M701" s="69"/>
      <c r="N701" s="69"/>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69"/>
      <c r="M702" s="69"/>
      <c r="N702" s="69"/>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69"/>
      <c r="M703" s="69"/>
      <c r="N703" s="69"/>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69"/>
      <c r="M704" s="69"/>
      <c r="N704" s="69"/>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69"/>
      <c r="M705" s="69"/>
      <c r="N705" s="69"/>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69"/>
      <c r="M706" s="69"/>
      <c r="N706" s="69"/>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69"/>
      <c r="M707" s="69"/>
      <c r="N707" s="69"/>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69"/>
      <c r="M708" s="69"/>
      <c r="N708" s="69"/>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69"/>
      <c r="M709" s="69"/>
      <c r="N709" s="69"/>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69"/>
      <c r="M710" s="69"/>
      <c r="N710" s="69"/>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69"/>
      <c r="M711" s="69"/>
      <c r="N711" s="69"/>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69"/>
      <c r="M712" s="69"/>
      <c r="N712" s="69"/>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69"/>
      <c r="M713" s="69"/>
      <c r="N713" s="69"/>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69"/>
      <c r="M714" s="69"/>
      <c r="N714" s="69"/>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69"/>
      <c r="M715" s="69"/>
      <c r="N715" s="69"/>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69"/>
      <c r="M716" s="69"/>
      <c r="N716" s="69"/>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69"/>
      <c r="M717" s="69"/>
      <c r="N717" s="69"/>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69"/>
      <c r="M718" s="69"/>
      <c r="N718" s="69"/>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69"/>
      <c r="M719" s="69"/>
      <c r="N719" s="69"/>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69"/>
      <c r="M720" s="69"/>
      <c r="N720" s="69"/>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69"/>
      <c r="M721" s="69"/>
      <c r="N721" s="69"/>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69"/>
      <c r="M722" s="69"/>
      <c r="N722" s="69"/>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69"/>
      <c r="M723" s="69"/>
      <c r="N723" s="69"/>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69"/>
      <c r="M724" s="69"/>
      <c r="N724" s="69"/>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69"/>
      <c r="M725" s="69"/>
      <c r="N725" s="69"/>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69"/>
      <c r="M726" s="69"/>
      <c r="N726" s="69"/>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69"/>
      <c r="M727" s="69"/>
      <c r="N727" s="69"/>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69"/>
      <c r="M728" s="69"/>
      <c r="N728" s="69"/>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69"/>
      <c r="M729" s="69"/>
      <c r="N729" s="69"/>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69"/>
      <c r="M730" s="69"/>
      <c r="N730" s="69"/>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69"/>
      <c r="M731" s="69"/>
      <c r="N731" s="69"/>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69"/>
      <c r="M732" s="69"/>
      <c r="N732" s="69"/>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69"/>
      <c r="M733" s="69"/>
      <c r="N733" s="69"/>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69"/>
      <c r="M734" s="69"/>
      <c r="N734" s="69"/>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69"/>
      <c r="M735" s="69"/>
      <c r="N735" s="69"/>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69"/>
      <c r="M736" s="69"/>
      <c r="N736" s="69"/>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69"/>
      <c r="M737" s="69"/>
      <c r="N737" s="69"/>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69"/>
      <c r="M738" s="69"/>
      <c r="N738" s="69"/>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69"/>
      <c r="M739" s="69"/>
      <c r="N739" s="69"/>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69"/>
      <c r="M740" s="69"/>
      <c r="N740" s="69"/>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69"/>
      <c r="M741" s="69"/>
      <c r="N741" s="69"/>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69"/>
      <c r="M742" s="69"/>
      <c r="N742" s="69"/>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69"/>
      <c r="M743" s="69"/>
      <c r="N743" s="69"/>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69"/>
      <c r="M744" s="69"/>
      <c r="N744" s="69"/>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69"/>
      <c r="M745" s="69"/>
      <c r="N745" s="69"/>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69"/>
      <c r="M746" s="69"/>
      <c r="N746" s="69"/>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69"/>
      <c r="M747" s="69"/>
      <c r="N747" s="69"/>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69"/>
      <c r="M748" s="69"/>
      <c r="N748" s="69"/>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69"/>
      <c r="M749" s="69"/>
      <c r="N749" s="69"/>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69"/>
      <c r="M750" s="69"/>
      <c r="N750" s="69"/>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69"/>
      <c r="M751" s="69"/>
      <c r="N751" s="69"/>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69"/>
      <c r="M752" s="69"/>
      <c r="N752" s="69"/>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69"/>
      <c r="M753" s="69"/>
      <c r="N753" s="69"/>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69"/>
      <c r="M754" s="69"/>
      <c r="N754" s="69"/>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69"/>
      <c r="M755" s="69"/>
      <c r="N755" s="69"/>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69"/>
      <c r="M756" s="69"/>
      <c r="N756" s="69"/>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69"/>
      <c r="M757" s="69"/>
      <c r="N757" s="69"/>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69"/>
      <c r="M758" s="69"/>
      <c r="N758" s="69"/>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69"/>
      <c r="M759" s="69"/>
      <c r="N759" s="69"/>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69"/>
      <c r="M760" s="69"/>
      <c r="N760" s="69"/>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69"/>
      <c r="M761" s="69"/>
      <c r="N761" s="69"/>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69"/>
      <c r="M762" s="69"/>
      <c r="N762" s="69"/>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69"/>
      <c r="M763" s="69"/>
      <c r="N763" s="69"/>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69"/>
      <c r="M764" s="69"/>
      <c r="N764" s="69"/>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69"/>
      <c r="M765" s="69"/>
      <c r="N765" s="69"/>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69"/>
      <c r="M766" s="69"/>
      <c r="N766" s="69"/>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69"/>
      <c r="M767" s="69"/>
      <c r="N767" s="69"/>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69"/>
      <c r="M768" s="69"/>
      <c r="N768" s="69"/>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69"/>
      <c r="M769" s="69"/>
      <c r="N769" s="69"/>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69"/>
      <c r="M770" s="69"/>
      <c r="N770" s="69"/>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69"/>
      <c r="M771" s="69"/>
      <c r="N771" s="69"/>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69"/>
      <c r="M772" s="69"/>
      <c r="N772" s="69"/>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69"/>
      <c r="M773" s="69"/>
      <c r="N773" s="69"/>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69"/>
      <c r="M774" s="69"/>
      <c r="N774" s="69"/>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69"/>
      <c r="M775" s="69"/>
      <c r="N775" s="69"/>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69"/>
      <c r="M776" s="69"/>
      <c r="N776" s="69"/>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69"/>
      <c r="M777" s="69"/>
      <c r="N777" s="69"/>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69"/>
      <c r="M778" s="69"/>
      <c r="N778" s="69"/>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69"/>
      <c r="M779" s="69"/>
      <c r="N779" s="69"/>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69"/>
      <c r="M780" s="69"/>
      <c r="N780" s="69"/>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69"/>
      <c r="M781" s="69"/>
      <c r="N781" s="69"/>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69"/>
      <c r="M782" s="69"/>
      <c r="N782" s="69"/>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69"/>
      <c r="M783" s="69"/>
      <c r="N783" s="69"/>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69"/>
      <c r="M784" s="69"/>
      <c r="N784" s="69"/>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69"/>
      <c r="M785" s="69"/>
      <c r="N785" s="69"/>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69"/>
      <c r="M786" s="69"/>
      <c r="N786" s="69"/>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69"/>
      <c r="M787" s="69"/>
      <c r="N787" s="69"/>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69"/>
      <c r="M788" s="69"/>
      <c r="N788" s="69"/>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69"/>
      <c r="M789" s="69"/>
      <c r="N789" s="69"/>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69"/>
      <c r="M790" s="69"/>
      <c r="N790" s="69"/>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69"/>
      <c r="M791" s="69"/>
      <c r="N791" s="69"/>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69"/>
      <c r="M792" s="69"/>
      <c r="N792" s="69"/>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69"/>
      <c r="M793" s="69"/>
      <c r="N793" s="69"/>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69"/>
      <c r="M794" s="69"/>
      <c r="N794" s="69"/>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69"/>
      <c r="M795" s="69"/>
      <c r="N795" s="69"/>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69"/>
      <c r="M796" s="69"/>
      <c r="N796" s="69"/>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69"/>
      <c r="M797" s="69"/>
      <c r="N797" s="69"/>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69"/>
      <c r="M798" s="69"/>
      <c r="N798" s="69"/>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69"/>
      <c r="M799" s="69"/>
      <c r="N799" s="69"/>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69"/>
      <c r="M800" s="69"/>
      <c r="N800" s="69"/>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69"/>
      <c r="M801" s="69"/>
      <c r="N801" s="69"/>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69"/>
      <c r="M802" s="69"/>
      <c r="N802" s="69"/>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69"/>
      <c r="M803" s="69"/>
      <c r="N803" s="69"/>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69"/>
      <c r="M804" s="69"/>
      <c r="N804" s="69"/>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69"/>
      <c r="M805" s="69"/>
      <c r="N805" s="69"/>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69"/>
      <c r="M806" s="69"/>
      <c r="N806" s="69"/>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69"/>
      <c r="M807" s="69"/>
      <c r="N807" s="69"/>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69"/>
      <c r="M808" s="69"/>
      <c r="N808" s="69"/>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69"/>
      <c r="M809" s="69"/>
      <c r="N809" s="69"/>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69"/>
      <c r="M810" s="69"/>
      <c r="N810" s="69"/>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69"/>
      <c r="M811" s="69"/>
      <c r="N811" s="69"/>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69"/>
      <c r="M812" s="69"/>
      <c r="N812" s="69"/>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69"/>
      <c r="M813" s="69"/>
      <c r="N813" s="69"/>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69"/>
      <c r="M814" s="69"/>
      <c r="N814" s="69"/>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69"/>
      <c r="M815" s="69"/>
      <c r="N815" s="69"/>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69"/>
      <c r="M816" s="69"/>
      <c r="N816" s="69"/>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69"/>
      <c r="M817" s="69"/>
      <c r="N817" s="69"/>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69"/>
      <c r="M818" s="69"/>
      <c r="N818" s="69"/>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69"/>
      <c r="M819" s="69"/>
      <c r="N819" s="69"/>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69"/>
      <c r="M820" s="69"/>
      <c r="N820" s="69"/>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69"/>
      <c r="M821" s="69"/>
      <c r="N821" s="69"/>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69"/>
      <c r="M822" s="69"/>
      <c r="N822" s="69"/>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69"/>
      <c r="M823" s="69"/>
      <c r="N823" s="69"/>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69"/>
      <c r="M824" s="69"/>
      <c r="N824" s="69"/>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69"/>
      <c r="M825" s="69"/>
      <c r="N825" s="69"/>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69"/>
      <c r="M826" s="69"/>
      <c r="N826" s="69"/>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69"/>
      <c r="M827" s="69"/>
      <c r="N827" s="69"/>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69"/>
      <c r="M828" s="69"/>
      <c r="N828" s="69"/>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69"/>
      <c r="M829" s="69"/>
      <c r="N829" s="69"/>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69"/>
      <c r="M830" s="69"/>
      <c r="N830" s="69"/>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69"/>
      <c r="M831" s="69"/>
      <c r="N831" s="69"/>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69"/>
      <c r="M832" s="69"/>
      <c r="N832" s="69"/>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69"/>
      <c r="M833" s="69"/>
      <c r="N833" s="69"/>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69"/>
      <c r="M834" s="69"/>
      <c r="N834" s="69"/>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69"/>
      <c r="M835" s="69"/>
      <c r="N835" s="69"/>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69"/>
      <c r="M836" s="69"/>
      <c r="N836" s="69"/>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69"/>
      <c r="M837" s="69"/>
      <c r="N837" s="69"/>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69"/>
      <c r="M838" s="69"/>
      <c r="N838" s="69"/>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69"/>
      <c r="M839" s="69"/>
      <c r="N839" s="69"/>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69"/>
      <c r="M840" s="69"/>
      <c r="N840" s="69"/>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69"/>
      <c r="M841" s="69"/>
      <c r="N841" s="69"/>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69"/>
      <c r="M842" s="69"/>
      <c r="N842" s="69"/>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69"/>
      <c r="M843" s="69"/>
      <c r="N843" s="69"/>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69"/>
      <c r="M844" s="69"/>
      <c r="N844" s="69"/>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69"/>
      <c r="M845" s="69"/>
      <c r="N845" s="69"/>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69"/>
      <c r="M846" s="69"/>
      <c r="N846" s="69"/>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69"/>
      <c r="M847" s="69"/>
      <c r="N847" s="69"/>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69"/>
      <c r="M848" s="69"/>
      <c r="N848" s="69"/>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69"/>
      <c r="M849" s="69"/>
      <c r="N849" s="69"/>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69"/>
      <c r="M850" s="69"/>
      <c r="N850" s="69"/>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69"/>
      <c r="M851" s="69"/>
      <c r="N851" s="69"/>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69"/>
      <c r="M852" s="69"/>
      <c r="N852" s="69"/>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69"/>
      <c r="M853" s="69"/>
      <c r="N853" s="69"/>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69"/>
      <c r="M854" s="69"/>
      <c r="N854" s="69"/>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69"/>
      <c r="M855" s="69"/>
      <c r="N855" s="69"/>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69"/>
      <c r="M856" s="69"/>
      <c r="N856" s="69"/>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69"/>
      <c r="M857" s="69"/>
      <c r="N857" s="69"/>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69"/>
      <c r="M858" s="69"/>
      <c r="N858" s="69"/>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69"/>
      <c r="M859" s="69"/>
      <c r="N859" s="69"/>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69"/>
      <c r="M860" s="69"/>
      <c r="N860" s="69"/>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69"/>
      <c r="M861" s="69"/>
      <c r="N861" s="69"/>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69"/>
      <c r="M862" s="69"/>
      <c r="N862" s="69"/>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69"/>
      <c r="M863" s="69"/>
      <c r="N863" s="69"/>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69"/>
      <c r="M864" s="69"/>
      <c r="N864" s="69"/>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69"/>
      <c r="M865" s="69"/>
      <c r="N865" s="69"/>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69"/>
      <c r="M866" s="69"/>
      <c r="N866" s="69"/>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69"/>
      <c r="M867" s="69"/>
      <c r="N867" s="69"/>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69"/>
      <c r="M868" s="69"/>
      <c r="N868" s="69"/>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69"/>
      <c r="M869" s="69"/>
      <c r="N869" s="69"/>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69"/>
      <c r="M870" s="69"/>
      <c r="N870" s="69"/>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69"/>
      <c r="M871" s="69"/>
      <c r="N871" s="69"/>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69"/>
      <c r="M872" s="69"/>
      <c r="N872" s="69"/>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69"/>
      <c r="M873" s="69"/>
      <c r="N873" s="69"/>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69"/>
      <c r="M874" s="69"/>
      <c r="N874" s="69"/>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69"/>
      <c r="M875" s="69"/>
      <c r="N875" s="69"/>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69"/>
      <c r="M876" s="69"/>
      <c r="N876" s="69"/>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69"/>
      <c r="M877" s="69"/>
      <c r="N877" s="69"/>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69"/>
      <c r="M878" s="69"/>
      <c r="N878" s="69"/>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69"/>
      <c r="M879" s="69"/>
      <c r="N879" s="69"/>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69"/>
      <c r="M880" s="69"/>
      <c r="N880" s="69"/>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69"/>
      <c r="M881" s="69"/>
      <c r="N881" s="69"/>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69"/>
      <c r="M882" s="69"/>
      <c r="N882" s="69"/>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69"/>
      <c r="M883" s="69"/>
      <c r="N883" s="69"/>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69"/>
      <c r="M884" s="69"/>
      <c r="N884" s="69"/>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69"/>
      <c r="M885" s="69"/>
      <c r="N885" s="69"/>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69"/>
      <c r="M886" s="69"/>
      <c r="N886" s="69"/>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69"/>
      <c r="M887" s="69"/>
      <c r="N887" s="69"/>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69"/>
      <c r="M888" s="69"/>
      <c r="N888" s="69"/>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69"/>
      <c r="M889" s="69"/>
      <c r="N889" s="69"/>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69"/>
      <c r="M890" s="69"/>
      <c r="N890" s="69"/>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69"/>
      <c r="M891" s="69"/>
      <c r="N891" s="69"/>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69"/>
      <c r="M892" s="69"/>
      <c r="N892" s="69"/>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69"/>
      <c r="M893" s="69"/>
      <c r="N893" s="69"/>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69"/>
      <c r="M894" s="69"/>
      <c r="N894" s="69"/>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69"/>
      <c r="M895" s="69"/>
      <c r="N895" s="69"/>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69"/>
      <c r="M896" s="69"/>
      <c r="N896" s="69"/>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69"/>
      <c r="M897" s="69"/>
      <c r="N897" s="69"/>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69"/>
      <c r="M898" s="69"/>
      <c r="N898" s="69"/>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69"/>
      <c r="M899" s="69"/>
      <c r="N899" s="69"/>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69"/>
      <c r="M900" s="69"/>
      <c r="N900" s="69"/>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69"/>
      <c r="M901" s="69"/>
      <c r="N901" s="69"/>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69"/>
      <c r="M902" s="69"/>
      <c r="N902" s="69"/>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69"/>
      <c r="M903" s="69"/>
      <c r="N903" s="69"/>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69"/>
      <c r="M904" s="69"/>
      <c r="N904" s="69"/>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69"/>
      <c r="M905" s="69"/>
      <c r="N905" s="69"/>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69"/>
      <c r="M906" s="69"/>
      <c r="N906" s="69"/>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69"/>
      <c r="M907" s="69"/>
      <c r="N907" s="69"/>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69"/>
      <c r="M908" s="69"/>
      <c r="N908" s="69"/>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69"/>
      <c r="M909" s="69"/>
      <c r="N909" s="69"/>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69"/>
      <c r="M910" s="69"/>
      <c r="N910" s="69"/>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69"/>
      <c r="M911" s="69"/>
      <c r="N911" s="69"/>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69"/>
      <c r="M912" s="69"/>
      <c r="N912" s="69"/>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69"/>
      <c r="M913" s="69"/>
      <c r="N913" s="69"/>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69"/>
      <c r="M914" s="69"/>
      <c r="N914" s="69"/>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69"/>
      <c r="M915" s="69"/>
      <c r="N915" s="69"/>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69"/>
      <c r="M916" s="69"/>
      <c r="N916" s="69"/>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69"/>
      <c r="M917" s="69"/>
      <c r="N917" s="69"/>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69"/>
      <c r="M918" s="69"/>
      <c r="N918" s="69"/>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69"/>
      <c r="M919" s="69"/>
      <c r="N919" s="69"/>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69"/>
      <c r="M920" s="69"/>
      <c r="N920" s="69"/>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69"/>
      <c r="M921" s="69"/>
      <c r="N921" s="69"/>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69"/>
      <c r="M922" s="69"/>
      <c r="N922" s="69"/>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69"/>
      <c r="M923" s="69"/>
      <c r="N923" s="69"/>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69"/>
      <c r="M924" s="69"/>
      <c r="N924" s="69"/>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69"/>
      <c r="M925" s="69"/>
      <c r="N925" s="69"/>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69"/>
      <c r="M926" s="69"/>
      <c r="N926" s="69"/>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69"/>
      <c r="M927" s="69"/>
      <c r="N927" s="69"/>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69"/>
      <c r="M928" s="69"/>
      <c r="N928" s="69"/>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69"/>
      <c r="M929" s="69"/>
      <c r="N929" s="69"/>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69"/>
      <c r="M930" s="69"/>
      <c r="N930" s="69"/>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69"/>
      <c r="M931" s="69"/>
      <c r="N931" s="69"/>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69"/>
      <c r="M932" s="69"/>
      <c r="N932" s="69"/>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69"/>
      <c r="M933" s="69"/>
      <c r="N933" s="69"/>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69"/>
      <c r="M934" s="69"/>
      <c r="N934" s="69"/>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69"/>
      <c r="M935" s="69"/>
      <c r="N935" s="69"/>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69"/>
      <c r="M936" s="69"/>
      <c r="N936" s="69"/>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69"/>
      <c r="M937" s="69"/>
      <c r="N937" s="69"/>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69"/>
      <c r="M938" s="69"/>
      <c r="N938" s="69"/>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69"/>
      <c r="M939" s="69"/>
      <c r="N939" s="69"/>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69"/>
      <c r="M940" s="69"/>
      <c r="N940" s="69"/>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69"/>
      <c r="M941" s="69"/>
      <c r="N941" s="69"/>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69"/>
      <c r="M942" s="69"/>
      <c r="N942" s="69"/>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69"/>
      <c r="M943" s="69"/>
      <c r="N943" s="69"/>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69"/>
      <c r="M944" s="69"/>
      <c r="N944" s="69"/>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69"/>
      <c r="M945" s="69"/>
      <c r="N945" s="69"/>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69"/>
      <c r="M946" s="69"/>
      <c r="N946" s="69"/>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69"/>
      <c r="M947" s="69"/>
      <c r="N947" s="69"/>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69"/>
      <c r="M948" s="69"/>
      <c r="N948" s="69"/>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69"/>
      <c r="M949" s="69"/>
      <c r="N949" s="69"/>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69"/>
      <c r="M950" s="69"/>
      <c r="N950" s="69"/>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69"/>
      <c r="M951" s="69"/>
      <c r="N951" s="69"/>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69"/>
      <c r="M952" s="69"/>
      <c r="N952" s="69"/>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69"/>
      <c r="M953" s="69"/>
      <c r="N953" s="69"/>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69"/>
      <c r="M954" s="69"/>
      <c r="N954" s="69"/>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69"/>
      <c r="M955" s="69"/>
      <c r="N955" s="69"/>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69"/>
      <c r="M956" s="69"/>
      <c r="N956" s="69"/>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69"/>
      <c r="M957" s="69"/>
      <c r="N957" s="69"/>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69"/>
      <c r="M958" s="69"/>
      <c r="N958" s="69"/>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69"/>
      <c r="M959" s="69"/>
      <c r="N959" s="69"/>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69"/>
      <c r="M960" s="69"/>
      <c r="N960" s="69"/>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69"/>
      <c r="M961" s="69"/>
      <c r="N961" s="69"/>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69"/>
      <c r="M962" s="69"/>
      <c r="N962" s="69"/>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69"/>
      <c r="M963" s="69"/>
      <c r="N963" s="69"/>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69"/>
      <c r="M964" s="69"/>
      <c r="N964" s="69"/>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69"/>
      <c r="M965" s="69"/>
      <c r="N965" s="69"/>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69"/>
      <c r="M966" s="69"/>
      <c r="N966" s="69"/>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69"/>
      <c r="M967" s="69"/>
      <c r="N967" s="69"/>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69"/>
      <c r="M968" s="69"/>
      <c r="N968" s="69"/>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69"/>
      <c r="M969" s="69"/>
      <c r="N969" s="69"/>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69"/>
      <c r="M970" s="69"/>
      <c r="N970" s="69"/>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69"/>
      <c r="M971" s="69"/>
      <c r="N971" s="69"/>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69"/>
      <c r="M972" s="69"/>
      <c r="N972" s="69"/>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69"/>
      <c r="M973" s="69"/>
      <c r="N973" s="69"/>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69"/>
      <c r="M974" s="69"/>
      <c r="N974" s="69"/>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69"/>
      <c r="M975" s="69"/>
      <c r="N975" s="69"/>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69"/>
      <c r="M976" s="69"/>
      <c r="N976" s="69"/>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69"/>
      <c r="M977" s="69"/>
      <c r="N977" s="69"/>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69"/>
      <c r="M978" s="69"/>
      <c r="N978" s="69"/>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69"/>
      <c r="M979" s="69"/>
      <c r="N979" s="69"/>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69"/>
      <c r="M980" s="69"/>
      <c r="N980" s="69"/>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69"/>
      <c r="M981" s="69"/>
      <c r="N981" s="69"/>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69"/>
      <c r="M982" s="69"/>
      <c r="N982" s="69"/>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69"/>
      <c r="M983" s="69"/>
      <c r="N983" s="69"/>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69"/>
      <c r="M984" s="69"/>
      <c r="N984" s="69"/>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69"/>
      <c r="M985" s="69"/>
      <c r="N985" s="69"/>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69"/>
      <c r="M986" s="69"/>
      <c r="N986" s="69"/>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69"/>
      <c r="M987" s="69"/>
      <c r="N987" s="69"/>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69"/>
      <c r="M988" s="69"/>
      <c r="N988" s="69"/>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69"/>
      <c r="M989" s="69"/>
      <c r="N989" s="69"/>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69"/>
      <c r="M990" s="69"/>
      <c r="N990" s="69"/>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69"/>
      <c r="M991" s="69"/>
      <c r="N991" s="69"/>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69"/>
      <c r="M992" s="69"/>
      <c r="N992" s="69"/>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69"/>
      <c r="M993" s="69"/>
      <c r="N993" s="69"/>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69"/>
      <c r="M994" s="69"/>
      <c r="N994" s="69"/>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69"/>
      <c r="M995" s="69"/>
      <c r="N995" s="69"/>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69"/>
      <c r="M996" s="69"/>
      <c r="N996" s="69"/>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69"/>
      <c r="M997" s="69"/>
      <c r="N997" s="69"/>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69"/>
      <c r="M998" s="69"/>
      <c r="N998" s="69"/>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69"/>
      <c r="M999" s="69"/>
      <c r="N999" s="69"/>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69"/>
      <c r="M1000" s="69"/>
      <c r="N1000" s="69"/>
      <c r="O1000" s="38"/>
      <c r="P1000" s="38"/>
      <c r="Q1000" s="38"/>
      <c r="R1000" s="38"/>
      <c r="S1000" s="38"/>
      <c r="T1000" s="38"/>
      <c r="U1000" s="38"/>
      <c r="V1000" s="38"/>
      <c r="W1000" s="38"/>
      <c r="X1000" s="38"/>
      <c r="Y1000" s="38"/>
      <c r="Z1000" s="38"/>
    </row>
  </sheetData>
  <autoFilter ref="C1:C138"/>
  <mergeCells count="179">
    <mergeCell ref="M55:M62"/>
    <mergeCell ref="D51:D54"/>
    <mergeCell ref="D55:D62"/>
    <mergeCell ref="E55:E62"/>
    <mergeCell ref="F55:F62"/>
    <mergeCell ref="I55:I59"/>
    <mergeCell ref="J55:J62"/>
    <mergeCell ref="K55:K62"/>
    <mergeCell ref="M27:M34"/>
    <mergeCell ref="N27:N34"/>
    <mergeCell ref="D19:D26"/>
    <mergeCell ref="D27:D34"/>
    <mergeCell ref="L15:L18"/>
    <mergeCell ref="M15:M18"/>
    <mergeCell ref="N15:N18"/>
    <mergeCell ref="N55:N62"/>
    <mergeCell ref="B15:B18"/>
    <mergeCell ref="D15:D18"/>
    <mergeCell ref="E15:E18"/>
    <mergeCell ref="F15:F18"/>
    <mergeCell ref="G15:I16"/>
    <mergeCell ref="J15:J18"/>
    <mergeCell ref="K15:K18"/>
    <mergeCell ref="I17:I18"/>
    <mergeCell ref="J19:J26"/>
    <mergeCell ref="K19:K26"/>
    <mergeCell ref="L19:L26"/>
    <mergeCell ref="M19:M26"/>
    <mergeCell ref="N19:N26"/>
    <mergeCell ref="G17:G18"/>
    <mergeCell ref="H17:H18"/>
    <mergeCell ref="B19:B26"/>
    <mergeCell ref="B35:B42"/>
    <mergeCell ref="B55:B62"/>
    <mergeCell ref="I19:I26"/>
    <mergeCell ref="I27:I34"/>
    <mergeCell ref="J27:J34"/>
    <mergeCell ref="K27:K34"/>
    <mergeCell ref="L27:L34"/>
    <mergeCell ref="E19:E26"/>
    <mergeCell ref="F19:F26"/>
    <mergeCell ref="B27:B34"/>
    <mergeCell ref="F27:F34"/>
    <mergeCell ref="L55:L62"/>
    <mergeCell ref="B63:B70"/>
    <mergeCell ref="B71:B78"/>
    <mergeCell ref="B79:B86"/>
    <mergeCell ref="L35:L42"/>
    <mergeCell ref="M35:M42"/>
    <mergeCell ref="N35:N42"/>
    <mergeCell ref="D35:D42"/>
    <mergeCell ref="E35:E42"/>
    <mergeCell ref="F35:F42"/>
    <mergeCell ref="I35:I42"/>
    <mergeCell ref="J35:J42"/>
    <mergeCell ref="K35:K42"/>
    <mergeCell ref="M63:M70"/>
    <mergeCell ref="N63:N70"/>
    <mergeCell ref="D63:D70"/>
    <mergeCell ref="E63:E70"/>
    <mergeCell ref="F63:F70"/>
    <mergeCell ref="I63:I70"/>
    <mergeCell ref="J63:J70"/>
    <mergeCell ref="K63:K70"/>
    <mergeCell ref="L63:L70"/>
    <mergeCell ref="M71:M78"/>
    <mergeCell ref="N71:N78"/>
    <mergeCell ref="D71:D78"/>
    <mergeCell ref="A43:A44"/>
    <mergeCell ref="J51:J54"/>
    <mergeCell ref="K51:K54"/>
    <mergeCell ref="L51:L54"/>
    <mergeCell ref="M51:M54"/>
    <mergeCell ref="N51:N54"/>
    <mergeCell ref="G53:G54"/>
    <mergeCell ref="H53:H54"/>
    <mergeCell ref="I53:I54"/>
    <mergeCell ref="I43:I50"/>
    <mergeCell ref="J43:J50"/>
    <mergeCell ref="K43:K50"/>
    <mergeCell ref="L43:L50"/>
    <mergeCell ref="M43:M50"/>
    <mergeCell ref="N43:N50"/>
    <mergeCell ref="G51:I52"/>
    <mergeCell ref="D43:D50"/>
    <mergeCell ref="E43:E50"/>
    <mergeCell ref="F43:F50"/>
    <mergeCell ref="E51:E54"/>
    <mergeCell ref="F51:F54"/>
    <mergeCell ref="B43:B50"/>
    <mergeCell ref="B51:B54"/>
    <mergeCell ref="E71:E78"/>
    <mergeCell ref="F71:F78"/>
    <mergeCell ref="I71:I78"/>
    <mergeCell ref="J71:J78"/>
    <mergeCell ref="K71:K78"/>
    <mergeCell ref="L71:L78"/>
    <mergeCell ref="M79:M86"/>
    <mergeCell ref="N79:N86"/>
    <mergeCell ref="D79:D86"/>
    <mergeCell ref="E79:E86"/>
    <mergeCell ref="F79:F86"/>
    <mergeCell ref="I79:I86"/>
    <mergeCell ref="J79:J86"/>
    <mergeCell ref="K79:K86"/>
    <mergeCell ref="L79:L86"/>
    <mergeCell ref="E131:E138"/>
    <mergeCell ref="E99:E106"/>
    <mergeCell ref="F99:F106"/>
    <mergeCell ref="E107:E114"/>
    <mergeCell ref="F107:F114"/>
    <mergeCell ref="E115:E122"/>
    <mergeCell ref="F115:F122"/>
    <mergeCell ref="F123:F130"/>
    <mergeCell ref="F131:F138"/>
    <mergeCell ref="K91:K98"/>
    <mergeCell ref="L91:L98"/>
    <mergeCell ref="M91:M98"/>
    <mergeCell ref="N91:N98"/>
    <mergeCell ref="B87:B90"/>
    <mergeCell ref="B91:B98"/>
    <mergeCell ref="E91:E98"/>
    <mergeCell ref="F91:F98"/>
    <mergeCell ref="I91:I98"/>
    <mergeCell ref="J91:J98"/>
    <mergeCell ref="M87:M90"/>
    <mergeCell ref="N87:N90"/>
    <mergeCell ref="G89:G90"/>
    <mergeCell ref="H89:H90"/>
    <mergeCell ref="D87:D90"/>
    <mergeCell ref="E87:E90"/>
    <mergeCell ref="F87:F90"/>
    <mergeCell ref="G87:I88"/>
    <mergeCell ref="J87:J90"/>
    <mergeCell ref="K87:K90"/>
    <mergeCell ref="L87:L90"/>
    <mergeCell ref="I89:I90"/>
    <mergeCell ref="I99:I106"/>
    <mergeCell ref="J99:J106"/>
    <mergeCell ref="K99:K106"/>
    <mergeCell ref="L99:L106"/>
    <mergeCell ref="M99:M106"/>
    <mergeCell ref="N99:N106"/>
    <mergeCell ref="I107:I114"/>
    <mergeCell ref="N107:N114"/>
    <mergeCell ref="B123:B130"/>
    <mergeCell ref="I123:I130"/>
    <mergeCell ref="E123:E130"/>
    <mergeCell ref="B131:B138"/>
    <mergeCell ref="D91:D98"/>
    <mergeCell ref="D99:D106"/>
    <mergeCell ref="B107:B114"/>
    <mergeCell ref="D107:D114"/>
    <mergeCell ref="B115:B122"/>
    <mergeCell ref="D115:D122"/>
    <mergeCell ref="D123:D130"/>
    <mergeCell ref="D131:D138"/>
    <mergeCell ref="B99:B106"/>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07:L114"/>
    <mergeCell ref="M107:M114"/>
    <mergeCell ref="L115:L122"/>
    <mergeCell ref="M115:M122"/>
    <mergeCell ref="N115:N122"/>
    <mergeCell ref="L123:L130"/>
    <mergeCell ref="M123:M130"/>
    <mergeCell ref="N123:N130"/>
  </mergeCells>
  <dataValidations count="1">
    <dataValidation type="list" allowBlank="1" showErrorMessage="1" sqref="F19 J19 F27 J27 F35 J35 F43 J43 F55 J55 F63 J63 F71 J71 F79 J79 F91 J91 F99 J99 F107 J107 F115 J115 F123 J123 F131 J131">
      <formula1>"1.0,2.0,3.0"</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1000"/>
  <sheetViews>
    <sheetView showGridLines="0" workbookViewId="0">
      <selection activeCell="J103" sqref="J103:J110"/>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29.28515625" customWidth="1"/>
    <col min="9" max="9" width="36.285156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8"/>
      <c r="F1" s="38"/>
      <c r="G1" s="38"/>
      <c r="H1" s="38"/>
      <c r="I1" s="38"/>
      <c r="J1" s="38"/>
      <c r="K1" s="38"/>
      <c r="L1" s="69"/>
      <c r="M1" s="69"/>
      <c r="N1" s="109"/>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69"/>
      <c r="M2" s="69"/>
      <c r="N2" s="109"/>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69"/>
      <c r="M3" s="69"/>
      <c r="N3" s="109"/>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69"/>
      <c r="M4" s="69"/>
      <c r="N4" s="109"/>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69"/>
      <c r="M5" s="69"/>
      <c r="N5" s="109"/>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69"/>
      <c r="M6" s="69"/>
      <c r="N6" s="109"/>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69"/>
      <c r="M7" s="69"/>
      <c r="N7" s="109"/>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69"/>
      <c r="M8" s="69"/>
      <c r="N8" s="109"/>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69"/>
      <c r="M9" s="69"/>
      <c r="N9" s="109"/>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69"/>
      <c r="M10" s="69"/>
      <c r="N10" s="109"/>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69"/>
      <c r="M11" s="69"/>
      <c r="N11" s="109"/>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69"/>
      <c r="M12" s="69"/>
      <c r="N12" s="109"/>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69"/>
      <c r="M13" s="69"/>
      <c r="N13" s="109"/>
      <c r="O13" s="38"/>
      <c r="P13" s="38"/>
      <c r="Q13" s="38"/>
      <c r="R13" s="38"/>
      <c r="S13" s="38"/>
      <c r="T13" s="38"/>
      <c r="U13" s="38"/>
      <c r="V13" s="38"/>
      <c r="W13" s="38"/>
      <c r="X13" s="38"/>
      <c r="Y13" s="38"/>
      <c r="Z13" s="38"/>
    </row>
    <row r="14" spans="1:26" ht="19.5" customHeight="1" x14ac:dyDescent="0.3">
      <c r="A14" s="38"/>
      <c r="B14" s="38"/>
      <c r="C14" s="439" t="s">
        <v>578</v>
      </c>
      <c r="D14" s="353"/>
      <c r="E14" s="353"/>
      <c r="F14" s="353"/>
      <c r="G14" s="353"/>
      <c r="H14" s="353"/>
      <c r="I14" s="353"/>
      <c r="J14" s="353"/>
      <c r="K14" s="279"/>
      <c r="L14" s="69"/>
      <c r="M14" s="69"/>
      <c r="N14" s="109"/>
      <c r="O14" s="38"/>
      <c r="P14" s="38"/>
      <c r="Q14" s="38"/>
      <c r="R14" s="38"/>
      <c r="S14" s="38"/>
      <c r="T14" s="38"/>
      <c r="U14" s="38"/>
      <c r="V14" s="38"/>
      <c r="W14" s="38"/>
      <c r="X14" s="38"/>
      <c r="Y14" s="38"/>
      <c r="Z14" s="38"/>
    </row>
    <row r="15" spans="1:26" ht="33" customHeight="1" x14ac:dyDescent="0.3">
      <c r="A15" s="38"/>
      <c r="B15" s="38"/>
      <c r="C15" s="355" t="s">
        <v>579</v>
      </c>
      <c r="D15" s="353"/>
      <c r="E15" s="353"/>
      <c r="F15" s="353"/>
      <c r="G15" s="353"/>
      <c r="H15" s="353"/>
      <c r="I15" s="353"/>
      <c r="J15" s="353"/>
      <c r="K15" s="279"/>
      <c r="L15" s="69"/>
      <c r="M15" s="69"/>
      <c r="N15" s="109"/>
      <c r="O15" s="38"/>
      <c r="P15" s="38"/>
      <c r="Q15" s="38"/>
      <c r="R15" s="38"/>
      <c r="S15" s="38"/>
      <c r="T15" s="38"/>
      <c r="U15" s="38"/>
      <c r="V15" s="38"/>
      <c r="W15" s="38"/>
      <c r="X15" s="38"/>
      <c r="Y15" s="38"/>
      <c r="Z15" s="38"/>
    </row>
    <row r="16" spans="1:26" ht="9.75" customHeight="1" x14ac:dyDescent="0.3">
      <c r="A16" s="38"/>
      <c r="B16" s="38"/>
      <c r="C16" s="43"/>
      <c r="D16" s="43"/>
      <c r="E16" s="38"/>
      <c r="F16" s="44"/>
      <c r="G16" s="38"/>
      <c r="H16" s="38"/>
      <c r="I16" s="38"/>
      <c r="J16" s="38"/>
      <c r="K16" s="38"/>
      <c r="L16" s="69"/>
      <c r="M16" s="69"/>
      <c r="N16" s="109"/>
      <c r="O16" s="38"/>
      <c r="P16" s="38"/>
      <c r="Q16" s="38"/>
      <c r="R16" s="38"/>
      <c r="S16" s="38"/>
      <c r="T16" s="38"/>
      <c r="U16" s="38"/>
      <c r="V16" s="38"/>
      <c r="W16" s="38"/>
      <c r="X16" s="38"/>
      <c r="Y16" s="38"/>
      <c r="Z16" s="38"/>
    </row>
    <row r="17" spans="1:26" ht="36.75" customHeight="1" x14ac:dyDescent="0.3">
      <c r="A17" s="38"/>
      <c r="B17" s="440" t="s">
        <v>111</v>
      </c>
      <c r="C17" s="436" t="s">
        <v>580</v>
      </c>
      <c r="D17" s="431" t="s">
        <v>8</v>
      </c>
      <c r="E17" s="431" t="s">
        <v>581</v>
      </c>
      <c r="F17" s="437" t="s">
        <v>582</v>
      </c>
      <c r="G17" s="432" t="s">
        <v>116</v>
      </c>
      <c r="H17" s="433"/>
      <c r="I17" s="434"/>
      <c r="J17" s="437" t="s">
        <v>583</v>
      </c>
      <c r="K17" s="438" t="s">
        <v>161</v>
      </c>
      <c r="L17" s="375"/>
      <c r="M17" s="375"/>
      <c r="N17" s="435"/>
      <c r="O17" s="38"/>
      <c r="P17" s="38"/>
      <c r="Q17" s="38"/>
      <c r="R17" s="38"/>
      <c r="S17" s="38"/>
      <c r="T17" s="38"/>
      <c r="U17" s="38"/>
      <c r="V17" s="38"/>
      <c r="W17" s="38"/>
      <c r="X17" s="38"/>
      <c r="Y17" s="38"/>
      <c r="Z17" s="38"/>
    </row>
    <row r="18" spans="1:26" ht="29.25" customHeight="1" x14ac:dyDescent="0.3">
      <c r="A18" s="38"/>
      <c r="B18" s="410"/>
      <c r="C18" s="410"/>
      <c r="D18" s="410"/>
      <c r="E18" s="410"/>
      <c r="F18" s="410"/>
      <c r="G18" s="430" t="s">
        <v>13</v>
      </c>
      <c r="H18" s="431" t="s">
        <v>15</v>
      </c>
      <c r="I18" s="431" t="s">
        <v>584</v>
      </c>
      <c r="J18" s="410"/>
      <c r="K18" s="423"/>
      <c r="L18" s="242"/>
      <c r="M18" s="242"/>
      <c r="N18" s="242"/>
      <c r="O18" s="38"/>
      <c r="P18" s="38"/>
      <c r="Q18" s="38"/>
      <c r="R18" s="38"/>
      <c r="S18" s="38"/>
      <c r="T18" s="38"/>
      <c r="U18" s="38"/>
      <c r="V18" s="38"/>
      <c r="W18" s="38"/>
      <c r="X18" s="38"/>
      <c r="Y18" s="38"/>
      <c r="Z18" s="38"/>
    </row>
    <row r="19" spans="1:26" ht="103.5" customHeight="1" x14ac:dyDescent="0.3">
      <c r="A19" s="38"/>
      <c r="B19" s="411"/>
      <c r="C19" s="411"/>
      <c r="D19" s="411"/>
      <c r="E19" s="414"/>
      <c r="F19" s="411"/>
      <c r="G19" s="411"/>
      <c r="H19" s="411"/>
      <c r="I19" s="411"/>
      <c r="J19" s="411"/>
      <c r="K19" s="424"/>
      <c r="L19" s="242"/>
      <c r="M19" s="242"/>
      <c r="N19" s="242"/>
      <c r="O19" s="38"/>
      <c r="P19" s="38"/>
      <c r="Q19" s="38"/>
      <c r="R19" s="38"/>
      <c r="S19" s="38"/>
      <c r="T19" s="38"/>
      <c r="U19" s="38"/>
      <c r="V19" s="38"/>
      <c r="W19" s="38"/>
      <c r="X19" s="38"/>
      <c r="Y19" s="38"/>
      <c r="Z19" s="38"/>
    </row>
    <row r="20" spans="1:26" ht="31.5" customHeight="1" x14ac:dyDescent="0.3">
      <c r="A20" s="38"/>
      <c r="B20" s="283" t="str">
        <f>+LEFT(C20,4)</f>
        <v>16.1</v>
      </c>
      <c r="C20" s="332" t="s">
        <v>585</v>
      </c>
      <c r="D20" s="286" t="s">
        <v>586</v>
      </c>
      <c r="E20" s="373" t="s">
        <v>587</v>
      </c>
      <c r="F20" s="290">
        <v>3</v>
      </c>
      <c r="G20" s="62">
        <v>1</v>
      </c>
      <c r="H20" s="57" t="s">
        <v>588</v>
      </c>
      <c r="I20" s="373" t="s">
        <v>589</v>
      </c>
      <c r="J20" s="315">
        <v>3</v>
      </c>
      <c r="K20" s="312"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294">
        <f>+IF(K20="",312,IF(K20="Deficiencia de control mayor (diseño y ejecución)",320,IF(K20="Deficiencia de control (diseño o ejecución)",340,IF(K20="Oportunidad de mejora",360,380))))</f>
        <v>380</v>
      </c>
      <c r="M20" s="358">
        <v>5.8745000000000003</v>
      </c>
      <c r="N20" s="427">
        <f>+L20+M20</f>
        <v>385.87450000000001</v>
      </c>
      <c r="O20" s="38"/>
      <c r="P20" s="38"/>
      <c r="Q20" s="38"/>
      <c r="R20" s="38"/>
      <c r="S20" s="38"/>
      <c r="T20" s="38"/>
      <c r="U20" s="38"/>
      <c r="V20" s="38"/>
      <c r="W20" s="38"/>
      <c r="X20" s="38"/>
      <c r="Y20" s="38"/>
      <c r="Z20" s="38"/>
    </row>
    <row r="21" spans="1:26" ht="22.5" customHeight="1" x14ac:dyDescent="0.3">
      <c r="A21" s="38"/>
      <c r="B21" s="284"/>
      <c r="C21" s="284"/>
      <c r="D21" s="287"/>
      <c r="E21" s="287"/>
      <c r="F21" s="287"/>
      <c r="G21" s="51">
        <v>2</v>
      </c>
      <c r="H21" s="68" t="s">
        <v>590</v>
      </c>
      <c r="I21" s="287"/>
      <c r="J21" s="316"/>
      <c r="K21" s="313"/>
      <c r="L21" s="281"/>
      <c r="M21" s="242"/>
      <c r="N21" s="242"/>
      <c r="O21" s="38"/>
      <c r="P21" s="38"/>
      <c r="Q21" s="38"/>
      <c r="R21" s="38"/>
      <c r="S21" s="38"/>
      <c r="T21" s="38"/>
      <c r="U21" s="38"/>
      <c r="V21" s="38"/>
      <c r="W21" s="38"/>
      <c r="X21" s="38"/>
      <c r="Y21" s="38"/>
      <c r="Z21" s="38"/>
    </row>
    <row r="22" spans="1:26" ht="22.5" customHeight="1" x14ac:dyDescent="0.3">
      <c r="A22" s="38"/>
      <c r="B22" s="284"/>
      <c r="C22" s="284"/>
      <c r="D22" s="287"/>
      <c r="E22" s="287"/>
      <c r="F22" s="287"/>
      <c r="G22" s="51">
        <v>3</v>
      </c>
      <c r="H22" s="51"/>
      <c r="I22" s="287"/>
      <c r="J22" s="316"/>
      <c r="K22" s="313"/>
      <c r="L22" s="281"/>
      <c r="M22" s="242"/>
      <c r="N22" s="242"/>
      <c r="O22" s="38"/>
      <c r="P22" s="38"/>
      <c r="Q22" s="38"/>
      <c r="R22" s="38"/>
      <c r="S22" s="38"/>
      <c r="T22" s="38"/>
      <c r="U22" s="38"/>
      <c r="V22" s="38"/>
      <c r="W22" s="38"/>
      <c r="X22" s="38"/>
      <c r="Y22" s="38"/>
      <c r="Z22" s="38"/>
    </row>
    <row r="23" spans="1:26" ht="22.5" customHeight="1" x14ac:dyDescent="0.3">
      <c r="A23" s="38"/>
      <c r="B23" s="284"/>
      <c r="C23" s="284"/>
      <c r="D23" s="287"/>
      <c r="E23" s="287"/>
      <c r="F23" s="287"/>
      <c r="G23" s="51">
        <v>4</v>
      </c>
      <c r="H23" s="51"/>
      <c r="I23" s="287"/>
      <c r="J23" s="316"/>
      <c r="K23" s="313"/>
      <c r="L23" s="281"/>
      <c r="M23" s="242"/>
      <c r="N23" s="242"/>
      <c r="O23" s="38"/>
      <c r="P23" s="38"/>
      <c r="Q23" s="38"/>
      <c r="R23" s="38"/>
      <c r="S23" s="38"/>
      <c r="T23" s="38"/>
      <c r="U23" s="38"/>
      <c r="V23" s="38"/>
      <c r="W23" s="38"/>
      <c r="X23" s="38"/>
      <c r="Y23" s="38"/>
      <c r="Z23" s="38"/>
    </row>
    <row r="24" spans="1:26" ht="22.5" customHeight="1" x14ac:dyDescent="0.3">
      <c r="A24" s="38"/>
      <c r="B24" s="284"/>
      <c r="C24" s="284"/>
      <c r="D24" s="287"/>
      <c r="E24" s="287"/>
      <c r="F24" s="287"/>
      <c r="G24" s="51">
        <v>5</v>
      </c>
      <c r="H24" s="51"/>
      <c r="I24" s="287"/>
      <c r="J24" s="316"/>
      <c r="K24" s="313"/>
      <c r="L24" s="281"/>
      <c r="M24" s="242"/>
      <c r="N24" s="242"/>
      <c r="O24" s="38"/>
      <c r="P24" s="38"/>
      <c r="Q24" s="38"/>
      <c r="R24" s="38"/>
      <c r="S24" s="38"/>
      <c r="T24" s="38"/>
      <c r="U24" s="38"/>
      <c r="V24" s="38"/>
      <c r="W24" s="38"/>
      <c r="X24" s="38"/>
      <c r="Y24" s="38"/>
      <c r="Z24" s="38"/>
    </row>
    <row r="25" spans="1:26" ht="22.5" customHeight="1" x14ac:dyDescent="0.3">
      <c r="A25" s="38"/>
      <c r="B25" s="284"/>
      <c r="C25" s="284"/>
      <c r="D25" s="287"/>
      <c r="E25" s="287"/>
      <c r="F25" s="287"/>
      <c r="G25" s="51">
        <v>6</v>
      </c>
      <c r="H25" s="51"/>
      <c r="I25" s="287"/>
      <c r="J25" s="316"/>
      <c r="K25" s="313"/>
      <c r="L25" s="281"/>
      <c r="M25" s="242"/>
      <c r="N25" s="242"/>
      <c r="O25" s="38"/>
      <c r="P25" s="38"/>
      <c r="Q25" s="38"/>
      <c r="R25" s="38"/>
      <c r="S25" s="38"/>
      <c r="T25" s="38"/>
      <c r="U25" s="38"/>
      <c r="V25" s="38"/>
      <c r="W25" s="38"/>
      <c r="X25" s="38"/>
      <c r="Y25" s="38"/>
      <c r="Z25" s="38"/>
    </row>
    <row r="26" spans="1:26" ht="22.5" customHeight="1" x14ac:dyDescent="0.3">
      <c r="A26" s="38"/>
      <c r="B26" s="284"/>
      <c r="C26" s="284"/>
      <c r="D26" s="287"/>
      <c r="E26" s="287"/>
      <c r="F26" s="287"/>
      <c r="G26" s="51">
        <v>7</v>
      </c>
      <c r="H26" s="51"/>
      <c r="I26" s="287"/>
      <c r="J26" s="316"/>
      <c r="K26" s="313"/>
      <c r="L26" s="281"/>
      <c r="M26" s="242"/>
      <c r="N26" s="242"/>
      <c r="O26" s="38"/>
      <c r="P26" s="38"/>
      <c r="Q26" s="38"/>
      <c r="R26" s="38"/>
      <c r="S26" s="38"/>
      <c r="T26" s="38"/>
      <c r="U26" s="38"/>
      <c r="V26" s="38"/>
      <c r="W26" s="38"/>
      <c r="X26" s="38"/>
      <c r="Y26" s="38"/>
      <c r="Z26" s="38"/>
    </row>
    <row r="27" spans="1:26" ht="22.5" customHeight="1" x14ac:dyDescent="0.3">
      <c r="A27" s="38"/>
      <c r="B27" s="285"/>
      <c r="C27" s="285"/>
      <c r="D27" s="288"/>
      <c r="E27" s="288"/>
      <c r="F27" s="288"/>
      <c r="G27" s="60">
        <v>8</v>
      </c>
      <c r="H27" s="60"/>
      <c r="I27" s="288"/>
      <c r="J27" s="317"/>
      <c r="K27" s="314"/>
      <c r="L27" s="282"/>
      <c r="M27" s="242"/>
      <c r="N27" s="242"/>
      <c r="O27" s="38"/>
      <c r="P27" s="38"/>
      <c r="Q27" s="38"/>
      <c r="R27" s="38"/>
      <c r="S27" s="38"/>
      <c r="T27" s="38"/>
      <c r="U27" s="38"/>
      <c r="V27" s="38"/>
      <c r="W27" s="38"/>
      <c r="X27" s="38"/>
      <c r="Y27" s="38"/>
      <c r="Z27" s="38"/>
    </row>
    <row r="28" spans="1:26" ht="38.25" customHeight="1" x14ac:dyDescent="0.3">
      <c r="A28" s="38"/>
      <c r="B28" s="283" t="str">
        <f>+LEFT(C28,4)</f>
        <v>16.2</v>
      </c>
      <c r="C28" s="283" t="s">
        <v>591</v>
      </c>
      <c r="D28" s="286" t="s">
        <v>586</v>
      </c>
      <c r="E28" s="373" t="s">
        <v>592</v>
      </c>
      <c r="F28" s="325">
        <v>3</v>
      </c>
      <c r="G28" s="62">
        <v>1</v>
      </c>
      <c r="H28" s="57" t="s">
        <v>593</v>
      </c>
      <c r="I28" s="373" t="s">
        <v>594</v>
      </c>
      <c r="J28" s="318">
        <v>3</v>
      </c>
      <c r="K28" s="312"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294">
        <f>+IF(K28="",312,IF(K28="Deficiencia de control mayor (diseño y ejecución)",320,IF(K28="Deficiencia de control (diseño o ejecución)",340,IF(K28="Oportunidad de mejora",360,380))))</f>
        <v>380</v>
      </c>
      <c r="M28" s="358">
        <v>5.9653999999999998</v>
      </c>
      <c r="N28" s="427">
        <f>+L28+M28</f>
        <v>385.96539999999999</v>
      </c>
      <c r="O28" s="38"/>
      <c r="P28" s="38"/>
      <c r="Q28" s="38"/>
      <c r="R28" s="38"/>
      <c r="S28" s="38"/>
      <c r="T28" s="38"/>
      <c r="U28" s="38"/>
      <c r="V28" s="38"/>
      <c r="W28" s="38"/>
      <c r="X28" s="38"/>
      <c r="Y28" s="38"/>
      <c r="Z28" s="38"/>
    </row>
    <row r="29" spans="1:26" ht="22.5" customHeight="1" x14ac:dyDescent="0.3">
      <c r="A29" s="38"/>
      <c r="B29" s="284"/>
      <c r="C29" s="284"/>
      <c r="D29" s="287"/>
      <c r="E29" s="287"/>
      <c r="F29" s="287"/>
      <c r="G29" s="51">
        <v>2</v>
      </c>
      <c r="H29" s="68" t="s">
        <v>595</v>
      </c>
      <c r="I29" s="287"/>
      <c r="J29" s="316"/>
      <c r="K29" s="313"/>
      <c r="L29" s="281"/>
      <c r="M29" s="242"/>
      <c r="N29" s="242"/>
      <c r="O29" s="38"/>
      <c r="P29" s="38"/>
      <c r="Q29" s="38"/>
      <c r="R29" s="38"/>
      <c r="S29" s="38"/>
      <c r="T29" s="38"/>
      <c r="U29" s="38"/>
      <c r="V29" s="38"/>
      <c r="W29" s="38"/>
      <c r="X29" s="38"/>
      <c r="Y29" s="38"/>
      <c r="Z29" s="38"/>
    </row>
    <row r="30" spans="1:26" ht="22.5" customHeight="1" x14ac:dyDescent="0.3">
      <c r="A30" s="38"/>
      <c r="B30" s="284"/>
      <c r="C30" s="284"/>
      <c r="D30" s="287"/>
      <c r="E30" s="287"/>
      <c r="F30" s="287"/>
      <c r="G30" s="51">
        <v>3</v>
      </c>
      <c r="H30" s="51"/>
      <c r="I30" s="287"/>
      <c r="J30" s="316"/>
      <c r="K30" s="313"/>
      <c r="L30" s="281"/>
      <c r="M30" s="242"/>
      <c r="N30" s="242"/>
      <c r="O30" s="38"/>
      <c r="P30" s="38"/>
      <c r="Q30" s="38"/>
      <c r="R30" s="38"/>
      <c r="S30" s="38"/>
      <c r="T30" s="38"/>
      <c r="U30" s="38"/>
      <c r="V30" s="38"/>
      <c r="W30" s="38"/>
      <c r="X30" s="38"/>
      <c r="Y30" s="38"/>
      <c r="Z30" s="38"/>
    </row>
    <row r="31" spans="1:26" ht="22.5" customHeight="1" x14ac:dyDescent="0.3">
      <c r="A31" s="38"/>
      <c r="B31" s="284"/>
      <c r="C31" s="284"/>
      <c r="D31" s="287"/>
      <c r="E31" s="287"/>
      <c r="F31" s="287"/>
      <c r="G31" s="51">
        <v>4</v>
      </c>
      <c r="H31" s="51"/>
      <c r="I31" s="287"/>
      <c r="J31" s="316"/>
      <c r="K31" s="313"/>
      <c r="L31" s="281"/>
      <c r="M31" s="242"/>
      <c r="N31" s="242"/>
      <c r="O31" s="38"/>
      <c r="P31" s="38"/>
      <c r="Q31" s="38"/>
      <c r="R31" s="38"/>
      <c r="S31" s="38"/>
      <c r="T31" s="38"/>
      <c r="U31" s="38"/>
      <c r="V31" s="38"/>
      <c r="W31" s="38"/>
      <c r="X31" s="38"/>
      <c r="Y31" s="38"/>
      <c r="Z31" s="38"/>
    </row>
    <row r="32" spans="1:26" ht="22.5" customHeight="1" x14ac:dyDescent="0.3">
      <c r="A32" s="38"/>
      <c r="B32" s="284"/>
      <c r="C32" s="284"/>
      <c r="D32" s="287"/>
      <c r="E32" s="287"/>
      <c r="F32" s="287"/>
      <c r="G32" s="51">
        <v>5</v>
      </c>
      <c r="H32" s="51"/>
      <c r="I32" s="287"/>
      <c r="J32" s="316"/>
      <c r="K32" s="313"/>
      <c r="L32" s="281"/>
      <c r="M32" s="242"/>
      <c r="N32" s="242"/>
      <c r="O32" s="38"/>
      <c r="P32" s="38"/>
      <c r="Q32" s="38"/>
      <c r="R32" s="38"/>
      <c r="S32" s="38"/>
      <c r="T32" s="38"/>
      <c r="U32" s="38"/>
      <c r="V32" s="38"/>
      <c r="W32" s="38"/>
      <c r="X32" s="38"/>
      <c r="Y32" s="38"/>
      <c r="Z32" s="38"/>
    </row>
    <row r="33" spans="1:26" ht="22.5" customHeight="1" x14ac:dyDescent="0.3">
      <c r="A33" s="38"/>
      <c r="B33" s="284"/>
      <c r="C33" s="284"/>
      <c r="D33" s="287"/>
      <c r="E33" s="287"/>
      <c r="F33" s="287"/>
      <c r="G33" s="51">
        <v>6</v>
      </c>
      <c r="H33" s="51"/>
      <c r="I33" s="287"/>
      <c r="J33" s="316"/>
      <c r="K33" s="313"/>
      <c r="L33" s="281"/>
      <c r="M33" s="242"/>
      <c r="N33" s="242"/>
      <c r="O33" s="38"/>
      <c r="P33" s="38"/>
      <c r="Q33" s="38"/>
      <c r="R33" s="38"/>
      <c r="S33" s="38"/>
      <c r="T33" s="38"/>
      <c r="U33" s="38"/>
      <c r="V33" s="38"/>
      <c r="W33" s="38"/>
      <c r="X33" s="38"/>
      <c r="Y33" s="38"/>
      <c r="Z33" s="38"/>
    </row>
    <row r="34" spans="1:26" ht="22.5" customHeight="1" x14ac:dyDescent="0.3">
      <c r="A34" s="38"/>
      <c r="B34" s="284"/>
      <c r="C34" s="284"/>
      <c r="D34" s="287"/>
      <c r="E34" s="287"/>
      <c r="F34" s="287"/>
      <c r="G34" s="51">
        <v>7</v>
      </c>
      <c r="H34" s="51"/>
      <c r="I34" s="287"/>
      <c r="J34" s="316"/>
      <c r="K34" s="313"/>
      <c r="L34" s="281"/>
      <c r="M34" s="242"/>
      <c r="N34" s="242"/>
      <c r="O34" s="38"/>
      <c r="P34" s="38"/>
      <c r="Q34" s="38"/>
      <c r="R34" s="38"/>
      <c r="S34" s="38"/>
      <c r="T34" s="38"/>
      <c r="U34" s="38"/>
      <c r="V34" s="38"/>
      <c r="W34" s="38"/>
      <c r="X34" s="38"/>
      <c r="Y34" s="38"/>
      <c r="Z34" s="38"/>
    </row>
    <row r="35" spans="1:26" ht="22.5" customHeight="1" x14ac:dyDescent="0.3">
      <c r="A35" s="38"/>
      <c r="B35" s="285"/>
      <c r="C35" s="285"/>
      <c r="D35" s="288"/>
      <c r="E35" s="288"/>
      <c r="F35" s="288"/>
      <c r="G35" s="60">
        <v>8</v>
      </c>
      <c r="H35" s="60"/>
      <c r="I35" s="288"/>
      <c r="J35" s="317"/>
      <c r="K35" s="314"/>
      <c r="L35" s="282"/>
      <c r="M35" s="242"/>
      <c r="N35" s="242"/>
      <c r="O35" s="38"/>
      <c r="P35" s="38"/>
      <c r="Q35" s="38"/>
      <c r="R35" s="38"/>
      <c r="S35" s="38"/>
      <c r="T35" s="38"/>
      <c r="U35" s="38"/>
      <c r="V35" s="38"/>
      <c r="W35" s="38"/>
      <c r="X35" s="38"/>
      <c r="Y35" s="38"/>
      <c r="Z35" s="38"/>
    </row>
    <row r="36" spans="1:26" ht="43.5" customHeight="1" x14ac:dyDescent="0.3">
      <c r="A36" s="38"/>
      <c r="B36" s="283" t="str">
        <f>+LEFT(C36,4)</f>
        <v>16.3</v>
      </c>
      <c r="C36" s="283" t="s">
        <v>596</v>
      </c>
      <c r="D36" s="286" t="s">
        <v>597</v>
      </c>
      <c r="E36" s="373" t="s">
        <v>598</v>
      </c>
      <c r="F36" s="325">
        <v>3</v>
      </c>
      <c r="G36" s="62">
        <v>1</v>
      </c>
      <c r="H36" s="57" t="s">
        <v>599</v>
      </c>
      <c r="I36" s="428" t="s">
        <v>600</v>
      </c>
      <c r="J36" s="318">
        <v>3</v>
      </c>
      <c r="K36" s="312"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294">
        <f>+IF(K36="",312,IF(K36="Deficiencia de control mayor (diseño y ejecución)",320,IF(K36="Deficiencia de control (diseño o ejecución)",340,IF(K36="Oportunidad de mejora",360,380))))</f>
        <v>380</v>
      </c>
      <c r="M36" s="358">
        <v>6.0122999999999998</v>
      </c>
      <c r="N36" s="427">
        <f>+L36+M36</f>
        <v>386.01229999999998</v>
      </c>
      <c r="O36" s="38"/>
      <c r="P36" s="38"/>
      <c r="Q36" s="38"/>
      <c r="R36" s="38"/>
      <c r="S36" s="38"/>
      <c r="T36" s="38"/>
      <c r="U36" s="38"/>
      <c r="V36" s="38"/>
      <c r="W36" s="38"/>
      <c r="X36" s="38"/>
      <c r="Y36" s="38"/>
      <c r="Z36" s="38"/>
    </row>
    <row r="37" spans="1:26" ht="59.25" customHeight="1" x14ac:dyDescent="0.3">
      <c r="A37" s="38"/>
      <c r="B37" s="284"/>
      <c r="C37" s="284"/>
      <c r="D37" s="287"/>
      <c r="E37" s="287"/>
      <c r="F37" s="287"/>
      <c r="G37" s="51">
        <v>2</v>
      </c>
      <c r="H37" s="68" t="s">
        <v>601</v>
      </c>
      <c r="I37" s="287"/>
      <c r="J37" s="316"/>
      <c r="K37" s="313"/>
      <c r="L37" s="281"/>
      <c r="M37" s="242"/>
      <c r="N37" s="242"/>
      <c r="O37" s="38"/>
      <c r="P37" s="38"/>
      <c r="Q37" s="38"/>
      <c r="R37" s="38"/>
      <c r="S37" s="38"/>
      <c r="T37" s="38"/>
      <c r="U37" s="38"/>
      <c r="V37" s="38"/>
      <c r="W37" s="38"/>
      <c r="X37" s="38"/>
      <c r="Y37" s="38"/>
      <c r="Z37" s="38"/>
    </row>
    <row r="38" spans="1:26" ht="22.5" customHeight="1" x14ac:dyDescent="0.3">
      <c r="A38" s="38"/>
      <c r="B38" s="284"/>
      <c r="C38" s="284"/>
      <c r="D38" s="287"/>
      <c r="E38" s="287"/>
      <c r="F38" s="287"/>
      <c r="G38" s="51">
        <v>3</v>
      </c>
      <c r="H38" s="51"/>
      <c r="I38" s="287"/>
      <c r="J38" s="316"/>
      <c r="K38" s="313"/>
      <c r="L38" s="281"/>
      <c r="M38" s="242"/>
      <c r="N38" s="242"/>
      <c r="O38" s="38"/>
      <c r="P38" s="38"/>
      <c r="Q38" s="38"/>
      <c r="R38" s="38"/>
      <c r="S38" s="38"/>
      <c r="T38" s="38"/>
      <c r="U38" s="38"/>
      <c r="V38" s="38"/>
      <c r="W38" s="38"/>
      <c r="X38" s="38"/>
      <c r="Y38" s="38"/>
      <c r="Z38" s="38"/>
    </row>
    <row r="39" spans="1:26" ht="22.5" customHeight="1" x14ac:dyDescent="0.3">
      <c r="A39" s="38"/>
      <c r="B39" s="284"/>
      <c r="C39" s="284"/>
      <c r="D39" s="287"/>
      <c r="E39" s="287"/>
      <c r="F39" s="287"/>
      <c r="G39" s="51">
        <v>4</v>
      </c>
      <c r="H39" s="51"/>
      <c r="I39" s="287"/>
      <c r="J39" s="316"/>
      <c r="K39" s="313"/>
      <c r="L39" s="281"/>
      <c r="M39" s="242"/>
      <c r="N39" s="242"/>
      <c r="O39" s="38"/>
      <c r="P39" s="38"/>
      <c r="Q39" s="38"/>
      <c r="R39" s="38"/>
      <c r="S39" s="38"/>
      <c r="T39" s="38"/>
      <c r="U39" s="38"/>
      <c r="V39" s="38"/>
      <c r="W39" s="38"/>
      <c r="X39" s="38"/>
      <c r="Y39" s="38"/>
      <c r="Z39" s="38"/>
    </row>
    <row r="40" spans="1:26" ht="22.5" customHeight="1" x14ac:dyDescent="0.3">
      <c r="A40" s="38"/>
      <c r="B40" s="284"/>
      <c r="C40" s="284"/>
      <c r="D40" s="287"/>
      <c r="E40" s="287"/>
      <c r="F40" s="287"/>
      <c r="G40" s="51">
        <v>5</v>
      </c>
      <c r="H40" s="51"/>
      <c r="I40" s="287"/>
      <c r="J40" s="316"/>
      <c r="K40" s="313"/>
      <c r="L40" s="281"/>
      <c r="M40" s="242"/>
      <c r="N40" s="242"/>
      <c r="O40" s="38"/>
      <c r="P40" s="38"/>
      <c r="Q40" s="38"/>
      <c r="R40" s="38"/>
      <c r="S40" s="38"/>
      <c r="T40" s="38"/>
      <c r="U40" s="38"/>
      <c r="V40" s="38"/>
      <c r="W40" s="38"/>
      <c r="X40" s="38"/>
      <c r="Y40" s="38"/>
      <c r="Z40" s="38"/>
    </row>
    <row r="41" spans="1:26" ht="22.5" customHeight="1" x14ac:dyDescent="0.3">
      <c r="A41" s="38"/>
      <c r="B41" s="284"/>
      <c r="C41" s="284"/>
      <c r="D41" s="287"/>
      <c r="E41" s="287"/>
      <c r="F41" s="287"/>
      <c r="G41" s="51">
        <v>6</v>
      </c>
      <c r="H41" s="51"/>
      <c r="I41" s="287"/>
      <c r="J41" s="316"/>
      <c r="K41" s="313"/>
      <c r="L41" s="281"/>
      <c r="M41" s="242"/>
      <c r="N41" s="242"/>
      <c r="O41" s="38"/>
      <c r="P41" s="38"/>
      <c r="Q41" s="38"/>
      <c r="R41" s="38"/>
      <c r="S41" s="38"/>
      <c r="T41" s="38"/>
      <c r="U41" s="38"/>
      <c r="V41" s="38"/>
      <c r="W41" s="38"/>
      <c r="X41" s="38"/>
      <c r="Y41" s="38"/>
      <c r="Z41" s="38"/>
    </row>
    <row r="42" spans="1:26" ht="22.5" customHeight="1" x14ac:dyDescent="0.3">
      <c r="A42" s="38"/>
      <c r="B42" s="284"/>
      <c r="C42" s="284"/>
      <c r="D42" s="287"/>
      <c r="E42" s="287"/>
      <c r="F42" s="287"/>
      <c r="G42" s="51">
        <v>7</v>
      </c>
      <c r="H42" s="51"/>
      <c r="I42" s="287"/>
      <c r="J42" s="316"/>
      <c r="K42" s="313"/>
      <c r="L42" s="281"/>
      <c r="M42" s="242"/>
      <c r="N42" s="242"/>
      <c r="O42" s="38"/>
      <c r="P42" s="38"/>
      <c r="Q42" s="38"/>
      <c r="R42" s="38"/>
      <c r="S42" s="38"/>
      <c r="T42" s="38"/>
      <c r="U42" s="38"/>
      <c r="V42" s="38"/>
      <c r="W42" s="38"/>
      <c r="X42" s="38"/>
      <c r="Y42" s="38"/>
      <c r="Z42" s="38"/>
    </row>
    <row r="43" spans="1:26" ht="22.5" customHeight="1" x14ac:dyDescent="0.3">
      <c r="A43" s="38"/>
      <c r="B43" s="285"/>
      <c r="C43" s="285"/>
      <c r="D43" s="288"/>
      <c r="E43" s="288"/>
      <c r="F43" s="288"/>
      <c r="G43" s="60">
        <v>8</v>
      </c>
      <c r="H43" s="60"/>
      <c r="I43" s="288"/>
      <c r="J43" s="317"/>
      <c r="K43" s="314"/>
      <c r="L43" s="282"/>
      <c r="M43" s="242"/>
      <c r="N43" s="242"/>
      <c r="O43" s="38"/>
      <c r="P43" s="38"/>
      <c r="Q43" s="38"/>
      <c r="R43" s="38"/>
      <c r="S43" s="38"/>
      <c r="T43" s="38"/>
      <c r="U43" s="38"/>
      <c r="V43" s="38"/>
      <c r="W43" s="38"/>
      <c r="X43" s="38"/>
      <c r="Y43" s="38"/>
      <c r="Z43" s="38"/>
    </row>
    <row r="44" spans="1:26" ht="34.5" customHeight="1" x14ac:dyDescent="0.3">
      <c r="A44" s="38"/>
      <c r="B44" s="283" t="str">
        <f>+LEFT(C44,4)</f>
        <v>16.4</v>
      </c>
      <c r="C44" s="283" t="s">
        <v>602</v>
      </c>
      <c r="D44" s="286" t="s">
        <v>603</v>
      </c>
      <c r="E44" s="373" t="s">
        <v>604</v>
      </c>
      <c r="F44" s="325">
        <v>2</v>
      </c>
      <c r="G44" s="62">
        <v>1</v>
      </c>
      <c r="H44" s="57" t="s">
        <v>605</v>
      </c>
      <c r="I44" s="373" t="s">
        <v>606</v>
      </c>
      <c r="J44" s="318">
        <v>2</v>
      </c>
      <c r="K44" s="312" t="str">
        <f>+IF(OR(ISBLANK(F44),ISBLANK(J44)),"",IF(OR(AND(F44=1,J44=1),AND(F44=1,J44=2),AND(F44=1,J44=3)),"Deficiencia de control mayor (diseño y ejecución)",IF(OR(AND(F44=2,J44=2),AND(F44=3,J44=1),AND(F44=3,J44=2),AND(F44=2,J44=1)),"Deficiencia de control (diseño o ejecución)",IF(AND(F44=2,J44=3),"Oportunidad de mejora","Mantenimiento del control"))))</f>
        <v>Deficiencia de control (diseño o ejecución)</v>
      </c>
      <c r="L44" s="294">
        <f>+IF(K44="",312,IF(K44="Deficiencia de control mayor (diseño y ejecución)",320,IF(K44="Deficiencia de control (diseño o ejecución)",340,IF(K44="Oportunidad de mejora",360,380))))</f>
        <v>340</v>
      </c>
      <c r="M44" s="358">
        <v>6.1235999999999997</v>
      </c>
      <c r="N44" s="427">
        <f>+L44+M44</f>
        <v>346.12360000000001</v>
      </c>
      <c r="O44" s="38"/>
      <c r="P44" s="38"/>
      <c r="Q44" s="38"/>
      <c r="R44" s="38"/>
      <c r="S44" s="38"/>
      <c r="T44" s="38"/>
      <c r="U44" s="38"/>
      <c r="V44" s="38"/>
      <c r="W44" s="38"/>
      <c r="X44" s="38"/>
      <c r="Y44" s="38"/>
      <c r="Z44" s="38"/>
    </row>
    <row r="45" spans="1:26" ht="27.75" customHeight="1" x14ac:dyDescent="0.3">
      <c r="A45" s="38"/>
      <c r="B45" s="284"/>
      <c r="C45" s="284"/>
      <c r="D45" s="287"/>
      <c r="E45" s="287"/>
      <c r="F45" s="287"/>
      <c r="G45" s="51">
        <v>2</v>
      </c>
      <c r="H45" s="68" t="s">
        <v>607</v>
      </c>
      <c r="I45" s="287"/>
      <c r="J45" s="316"/>
      <c r="K45" s="313"/>
      <c r="L45" s="281"/>
      <c r="M45" s="242"/>
      <c r="N45" s="242"/>
      <c r="O45" s="38"/>
      <c r="P45" s="38"/>
      <c r="Q45" s="38"/>
      <c r="R45" s="38"/>
      <c r="S45" s="38"/>
      <c r="T45" s="38"/>
      <c r="U45" s="38"/>
      <c r="V45" s="38"/>
      <c r="W45" s="38"/>
      <c r="X45" s="38"/>
      <c r="Y45" s="38"/>
      <c r="Z45" s="38"/>
    </row>
    <row r="46" spans="1:26" ht="22.5" customHeight="1" x14ac:dyDescent="0.3">
      <c r="A46" s="38"/>
      <c r="B46" s="284"/>
      <c r="C46" s="284"/>
      <c r="D46" s="287"/>
      <c r="E46" s="287"/>
      <c r="F46" s="287"/>
      <c r="G46" s="51">
        <v>3</v>
      </c>
      <c r="H46" s="51"/>
      <c r="I46" s="287"/>
      <c r="J46" s="316"/>
      <c r="K46" s="313"/>
      <c r="L46" s="281"/>
      <c r="M46" s="242"/>
      <c r="N46" s="242"/>
      <c r="O46" s="38"/>
      <c r="P46" s="38"/>
      <c r="Q46" s="38"/>
      <c r="R46" s="38"/>
      <c r="S46" s="38"/>
      <c r="T46" s="38"/>
      <c r="U46" s="38"/>
      <c r="V46" s="38"/>
      <c r="W46" s="38"/>
      <c r="X46" s="38"/>
      <c r="Y46" s="38"/>
      <c r="Z46" s="38"/>
    </row>
    <row r="47" spans="1:26" ht="22.5" customHeight="1" x14ac:dyDescent="0.3">
      <c r="A47" s="38"/>
      <c r="B47" s="284"/>
      <c r="C47" s="284"/>
      <c r="D47" s="287"/>
      <c r="E47" s="287"/>
      <c r="F47" s="287"/>
      <c r="G47" s="51">
        <v>4</v>
      </c>
      <c r="H47" s="51"/>
      <c r="I47" s="287"/>
      <c r="J47" s="316"/>
      <c r="K47" s="313"/>
      <c r="L47" s="281"/>
      <c r="M47" s="242"/>
      <c r="N47" s="242"/>
      <c r="O47" s="38"/>
      <c r="P47" s="38"/>
      <c r="Q47" s="38"/>
      <c r="R47" s="38"/>
      <c r="S47" s="38"/>
      <c r="T47" s="38"/>
      <c r="U47" s="38"/>
      <c r="V47" s="38"/>
      <c r="W47" s="38"/>
      <c r="X47" s="38"/>
      <c r="Y47" s="38"/>
      <c r="Z47" s="38"/>
    </row>
    <row r="48" spans="1:26" ht="22.5" customHeight="1" x14ac:dyDescent="0.3">
      <c r="A48" s="38"/>
      <c r="B48" s="284"/>
      <c r="C48" s="284"/>
      <c r="D48" s="287"/>
      <c r="E48" s="287"/>
      <c r="F48" s="287"/>
      <c r="G48" s="51">
        <v>5</v>
      </c>
      <c r="H48" s="51"/>
      <c r="I48" s="287"/>
      <c r="J48" s="316"/>
      <c r="K48" s="313"/>
      <c r="L48" s="281"/>
      <c r="M48" s="242"/>
      <c r="N48" s="242"/>
      <c r="O48" s="38"/>
      <c r="P48" s="38"/>
      <c r="Q48" s="38"/>
      <c r="R48" s="38"/>
      <c r="S48" s="38"/>
      <c r="T48" s="38"/>
      <c r="U48" s="38"/>
      <c r="V48" s="38"/>
      <c r="W48" s="38"/>
      <c r="X48" s="38"/>
      <c r="Y48" s="38"/>
      <c r="Z48" s="38"/>
    </row>
    <row r="49" spans="1:26" ht="22.5" customHeight="1" x14ac:dyDescent="0.3">
      <c r="A49" s="38"/>
      <c r="B49" s="284"/>
      <c r="C49" s="284"/>
      <c r="D49" s="287"/>
      <c r="E49" s="287"/>
      <c r="F49" s="287"/>
      <c r="G49" s="51">
        <v>6</v>
      </c>
      <c r="H49" s="51"/>
      <c r="I49" s="287"/>
      <c r="J49" s="316"/>
      <c r="K49" s="313"/>
      <c r="L49" s="281"/>
      <c r="M49" s="242"/>
      <c r="N49" s="242"/>
      <c r="O49" s="38"/>
      <c r="P49" s="38"/>
      <c r="Q49" s="38"/>
      <c r="R49" s="38"/>
      <c r="S49" s="38"/>
      <c r="T49" s="38"/>
      <c r="U49" s="38"/>
      <c r="V49" s="38"/>
      <c r="W49" s="38"/>
      <c r="X49" s="38"/>
      <c r="Y49" s="38"/>
      <c r="Z49" s="38"/>
    </row>
    <row r="50" spans="1:26" ht="22.5" customHeight="1" x14ac:dyDescent="0.3">
      <c r="A50" s="38"/>
      <c r="B50" s="284"/>
      <c r="C50" s="284"/>
      <c r="D50" s="287"/>
      <c r="E50" s="287"/>
      <c r="F50" s="287"/>
      <c r="G50" s="51">
        <v>7</v>
      </c>
      <c r="H50" s="51"/>
      <c r="I50" s="287"/>
      <c r="J50" s="316"/>
      <c r="K50" s="313"/>
      <c r="L50" s="281"/>
      <c r="M50" s="242"/>
      <c r="N50" s="242"/>
      <c r="O50" s="38"/>
      <c r="P50" s="38"/>
      <c r="Q50" s="38"/>
      <c r="R50" s="38"/>
      <c r="S50" s="38"/>
      <c r="T50" s="38"/>
      <c r="U50" s="38"/>
      <c r="V50" s="38"/>
      <c r="W50" s="38"/>
      <c r="X50" s="38"/>
      <c r="Y50" s="38"/>
      <c r="Z50" s="38"/>
    </row>
    <row r="51" spans="1:26" ht="22.5" customHeight="1" x14ac:dyDescent="0.3">
      <c r="A51" s="38"/>
      <c r="B51" s="285"/>
      <c r="C51" s="285"/>
      <c r="D51" s="288"/>
      <c r="E51" s="288"/>
      <c r="F51" s="288"/>
      <c r="G51" s="60">
        <v>8</v>
      </c>
      <c r="H51" s="60"/>
      <c r="I51" s="288"/>
      <c r="J51" s="317"/>
      <c r="K51" s="314"/>
      <c r="L51" s="282"/>
      <c r="M51" s="242"/>
      <c r="N51" s="242"/>
      <c r="O51" s="38"/>
      <c r="P51" s="38"/>
      <c r="Q51" s="38"/>
      <c r="R51" s="38"/>
      <c r="S51" s="38"/>
      <c r="T51" s="38"/>
      <c r="U51" s="38"/>
      <c r="V51" s="38"/>
      <c r="W51" s="38"/>
      <c r="X51" s="38"/>
      <c r="Y51" s="38"/>
      <c r="Z51" s="38"/>
    </row>
    <row r="52" spans="1:26" ht="30.75" customHeight="1" x14ac:dyDescent="0.3">
      <c r="A52" s="38"/>
      <c r="B52" s="283" t="str">
        <f>+LEFT(C52,4)</f>
        <v>16.5</v>
      </c>
      <c r="C52" s="283" t="s">
        <v>608</v>
      </c>
      <c r="D52" s="286" t="s">
        <v>383</v>
      </c>
      <c r="E52" s="373" t="s">
        <v>609</v>
      </c>
      <c r="F52" s="325">
        <v>3</v>
      </c>
      <c r="G52" s="62">
        <v>1</v>
      </c>
      <c r="H52" s="57" t="s">
        <v>610</v>
      </c>
      <c r="I52" s="428" t="s">
        <v>611</v>
      </c>
      <c r="J52" s="318">
        <v>3</v>
      </c>
      <c r="K52" s="312"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294">
        <f>+IF(K52="",312,IF(K52="Deficiencia de control mayor (diseño y ejecución)",320,IF(K52="Deficiencia de control (diseño o ejecución)",340,IF(K52="Oportunidad de mejora",360,380))))</f>
        <v>380</v>
      </c>
      <c r="M52" s="358">
        <v>6.2135999999999996</v>
      </c>
      <c r="N52" s="427">
        <f>+L52+M52</f>
        <v>386.21359999999999</v>
      </c>
      <c r="O52" s="38"/>
      <c r="P52" s="38"/>
      <c r="Q52" s="38"/>
      <c r="R52" s="38"/>
      <c r="S52" s="38"/>
      <c r="T52" s="38"/>
      <c r="U52" s="38"/>
      <c r="V52" s="38"/>
      <c r="W52" s="38"/>
      <c r="X52" s="38"/>
      <c r="Y52" s="38"/>
      <c r="Z52" s="38"/>
    </row>
    <row r="53" spans="1:26" ht="29.25" customHeight="1" x14ac:dyDescent="0.3">
      <c r="A53" s="38"/>
      <c r="B53" s="284"/>
      <c r="C53" s="284"/>
      <c r="D53" s="287"/>
      <c r="E53" s="287"/>
      <c r="F53" s="287"/>
      <c r="G53" s="51">
        <v>2</v>
      </c>
      <c r="H53" s="68" t="s">
        <v>612</v>
      </c>
      <c r="I53" s="287"/>
      <c r="J53" s="316"/>
      <c r="K53" s="313"/>
      <c r="L53" s="281"/>
      <c r="M53" s="242"/>
      <c r="N53" s="242"/>
      <c r="O53" s="38"/>
      <c r="P53" s="38"/>
      <c r="Q53" s="38"/>
      <c r="R53" s="38"/>
      <c r="S53" s="38"/>
      <c r="T53" s="38"/>
      <c r="U53" s="38"/>
      <c r="V53" s="38"/>
      <c r="W53" s="38"/>
      <c r="X53" s="38"/>
      <c r="Y53" s="38"/>
      <c r="Z53" s="38"/>
    </row>
    <row r="54" spans="1:26" ht="22.5" customHeight="1" x14ac:dyDescent="0.3">
      <c r="A54" s="38"/>
      <c r="B54" s="284"/>
      <c r="C54" s="284"/>
      <c r="D54" s="287"/>
      <c r="E54" s="287"/>
      <c r="F54" s="287"/>
      <c r="G54" s="51">
        <v>3</v>
      </c>
      <c r="H54" s="68" t="s">
        <v>613</v>
      </c>
      <c r="I54" s="287"/>
      <c r="J54" s="316"/>
      <c r="K54" s="313"/>
      <c r="L54" s="281"/>
      <c r="M54" s="242"/>
      <c r="N54" s="242"/>
      <c r="O54" s="38"/>
      <c r="P54" s="38"/>
      <c r="Q54" s="38"/>
      <c r="R54" s="38"/>
      <c r="S54" s="38"/>
      <c r="T54" s="38"/>
      <c r="U54" s="38"/>
      <c r="V54" s="38"/>
      <c r="W54" s="38"/>
      <c r="X54" s="38"/>
      <c r="Y54" s="38"/>
      <c r="Z54" s="38"/>
    </row>
    <row r="55" spans="1:26" ht="22.5" customHeight="1" x14ac:dyDescent="0.3">
      <c r="A55" s="38"/>
      <c r="B55" s="284"/>
      <c r="C55" s="284"/>
      <c r="D55" s="287"/>
      <c r="E55" s="287"/>
      <c r="F55" s="287"/>
      <c r="G55" s="51">
        <v>4</v>
      </c>
      <c r="H55" s="64"/>
      <c r="I55" s="287"/>
      <c r="J55" s="316"/>
      <c r="K55" s="313"/>
      <c r="L55" s="281"/>
      <c r="M55" s="242"/>
      <c r="N55" s="242"/>
      <c r="O55" s="38"/>
      <c r="P55" s="38"/>
      <c r="Q55" s="38"/>
      <c r="R55" s="38"/>
      <c r="S55" s="38"/>
      <c r="T55" s="38"/>
      <c r="U55" s="38"/>
      <c r="V55" s="38"/>
      <c r="W55" s="38"/>
      <c r="X55" s="38"/>
      <c r="Y55" s="38"/>
      <c r="Z55" s="38"/>
    </row>
    <row r="56" spans="1:26" ht="22.5" customHeight="1" x14ac:dyDescent="0.3">
      <c r="A56" s="38"/>
      <c r="B56" s="284"/>
      <c r="C56" s="284"/>
      <c r="D56" s="287"/>
      <c r="E56" s="287"/>
      <c r="F56" s="287"/>
      <c r="G56" s="51">
        <v>5</v>
      </c>
      <c r="H56" s="51"/>
      <c r="I56" s="287"/>
      <c r="J56" s="316"/>
      <c r="K56" s="313"/>
      <c r="L56" s="281"/>
      <c r="M56" s="242"/>
      <c r="N56" s="242"/>
      <c r="O56" s="38"/>
      <c r="P56" s="38"/>
      <c r="Q56" s="38"/>
      <c r="R56" s="38"/>
      <c r="S56" s="38"/>
      <c r="T56" s="38"/>
      <c r="U56" s="38"/>
      <c r="V56" s="38"/>
      <c r="W56" s="38"/>
      <c r="X56" s="38"/>
      <c r="Y56" s="38"/>
      <c r="Z56" s="38"/>
    </row>
    <row r="57" spans="1:26" ht="22.5" customHeight="1" x14ac:dyDescent="0.3">
      <c r="A57" s="38"/>
      <c r="B57" s="284"/>
      <c r="C57" s="284"/>
      <c r="D57" s="287"/>
      <c r="E57" s="287"/>
      <c r="F57" s="287"/>
      <c r="G57" s="51">
        <v>6</v>
      </c>
      <c r="H57" s="51"/>
      <c r="I57" s="287"/>
      <c r="J57" s="316"/>
      <c r="K57" s="313"/>
      <c r="L57" s="281"/>
      <c r="M57" s="242"/>
      <c r="N57" s="242"/>
      <c r="O57" s="38"/>
      <c r="P57" s="38"/>
      <c r="Q57" s="38"/>
      <c r="R57" s="38"/>
      <c r="S57" s="38"/>
      <c r="T57" s="38"/>
      <c r="U57" s="38"/>
      <c r="V57" s="38"/>
      <c r="W57" s="38"/>
      <c r="X57" s="38"/>
      <c r="Y57" s="38"/>
      <c r="Z57" s="38"/>
    </row>
    <row r="58" spans="1:26" ht="22.5" customHeight="1" x14ac:dyDescent="0.3">
      <c r="A58" s="38"/>
      <c r="B58" s="284"/>
      <c r="C58" s="284"/>
      <c r="D58" s="287"/>
      <c r="E58" s="287"/>
      <c r="F58" s="287"/>
      <c r="G58" s="51">
        <v>7</v>
      </c>
      <c r="H58" s="51"/>
      <c r="I58" s="287"/>
      <c r="J58" s="316"/>
      <c r="K58" s="313"/>
      <c r="L58" s="281"/>
      <c r="M58" s="242"/>
      <c r="N58" s="242"/>
      <c r="O58" s="38"/>
      <c r="P58" s="38"/>
      <c r="Q58" s="38"/>
      <c r="R58" s="38"/>
      <c r="S58" s="38"/>
      <c r="T58" s="38"/>
      <c r="U58" s="38"/>
      <c r="V58" s="38"/>
      <c r="W58" s="38"/>
      <c r="X58" s="38"/>
      <c r="Y58" s="38"/>
      <c r="Z58" s="38"/>
    </row>
    <row r="59" spans="1:26" ht="22.5" customHeight="1" x14ac:dyDescent="0.3">
      <c r="A59" s="38"/>
      <c r="B59" s="285"/>
      <c r="C59" s="285"/>
      <c r="D59" s="288"/>
      <c r="E59" s="288"/>
      <c r="F59" s="288"/>
      <c r="G59" s="60">
        <v>8</v>
      </c>
      <c r="H59" s="60"/>
      <c r="I59" s="288"/>
      <c r="J59" s="317"/>
      <c r="K59" s="314"/>
      <c r="L59" s="282"/>
      <c r="M59" s="242"/>
      <c r="N59" s="242"/>
      <c r="O59" s="38"/>
      <c r="P59" s="38"/>
      <c r="Q59" s="38"/>
      <c r="R59" s="38"/>
      <c r="S59" s="38"/>
      <c r="T59" s="38"/>
      <c r="U59" s="38"/>
      <c r="V59" s="38"/>
      <c r="W59" s="38"/>
      <c r="X59" s="38"/>
      <c r="Y59" s="38"/>
      <c r="Z59" s="38"/>
    </row>
    <row r="60" spans="1:26" ht="22.5" customHeight="1" x14ac:dyDescent="0.3">
      <c r="A60" s="38"/>
      <c r="B60" s="436"/>
      <c r="C60" s="436" t="s">
        <v>614</v>
      </c>
      <c r="D60" s="431" t="s">
        <v>8</v>
      </c>
      <c r="E60" s="431" t="s">
        <v>615</v>
      </c>
      <c r="F60" s="437" t="s">
        <v>616</v>
      </c>
      <c r="G60" s="432" t="s">
        <v>116</v>
      </c>
      <c r="H60" s="433"/>
      <c r="I60" s="434"/>
      <c r="J60" s="437" t="s">
        <v>617</v>
      </c>
      <c r="K60" s="438" t="s">
        <v>161</v>
      </c>
      <c r="L60" s="375"/>
      <c r="M60" s="375"/>
      <c r="N60" s="435"/>
      <c r="O60" s="38"/>
      <c r="P60" s="38"/>
      <c r="Q60" s="38"/>
      <c r="R60" s="38"/>
      <c r="S60" s="38"/>
      <c r="T60" s="38"/>
      <c r="U60" s="38"/>
      <c r="V60" s="38"/>
      <c r="W60" s="38"/>
      <c r="X60" s="38"/>
      <c r="Y60" s="38"/>
      <c r="Z60" s="38"/>
    </row>
    <row r="61" spans="1:26" ht="22.5" customHeight="1" x14ac:dyDescent="0.3">
      <c r="A61" s="38"/>
      <c r="B61" s="410"/>
      <c r="C61" s="410"/>
      <c r="D61" s="410"/>
      <c r="E61" s="410"/>
      <c r="F61" s="410"/>
      <c r="G61" s="430" t="s">
        <v>13</v>
      </c>
      <c r="H61" s="431" t="s">
        <v>15</v>
      </c>
      <c r="I61" s="431" t="s">
        <v>584</v>
      </c>
      <c r="J61" s="410"/>
      <c r="K61" s="423"/>
      <c r="L61" s="242"/>
      <c r="M61" s="242"/>
      <c r="N61" s="242"/>
      <c r="O61" s="38"/>
      <c r="P61" s="38"/>
      <c r="Q61" s="38"/>
      <c r="R61" s="38"/>
      <c r="S61" s="38"/>
      <c r="T61" s="38"/>
      <c r="U61" s="38"/>
      <c r="V61" s="38"/>
      <c r="W61" s="38"/>
      <c r="X61" s="38"/>
      <c r="Y61" s="38"/>
      <c r="Z61" s="38"/>
    </row>
    <row r="62" spans="1:26" ht="114.75" customHeight="1" x14ac:dyDescent="0.3">
      <c r="A62" s="38"/>
      <c r="B62" s="411"/>
      <c r="C62" s="411"/>
      <c r="D62" s="411"/>
      <c r="E62" s="414"/>
      <c r="F62" s="411"/>
      <c r="G62" s="411"/>
      <c r="H62" s="411"/>
      <c r="I62" s="411"/>
      <c r="J62" s="411"/>
      <c r="K62" s="424"/>
      <c r="L62" s="242"/>
      <c r="M62" s="242"/>
      <c r="N62" s="242"/>
      <c r="O62" s="38"/>
      <c r="P62" s="38"/>
      <c r="Q62" s="38"/>
      <c r="R62" s="38"/>
      <c r="S62" s="38"/>
      <c r="T62" s="38"/>
      <c r="U62" s="38"/>
      <c r="V62" s="38"/>
      <c r="W62" s="38"/>
      <c r="X62" s="38"/>
      <c r="Y62" s="38"/>
      <c r="Z62" s="38"/>
    </row>
    <row r="63" spans="1:26" ht="16.5" customHeight="1" x14ac:dyDescent="0.3">
      <c r="A63" s="38"/>
      <c r="B63" s="283" t="str">
        <f>+LEFT(C63,5)</f>
        <v xml:space="preserve">17.1 </v>
      </c>
      <c r="C63" s="283" t="s">
        <v>618</v>
      </c>
      <c r="D63" s="286" t="s">
        <v>383</v>
      </c>
      <c r="E63" s="373" t="s">
        <v>619</v>
      </c>
      <c r="F63" s="325">
        <v>3</v>
      </c>
      <c r="G63" s="62">
        <v>1</v>
      </c>
      <c r="H63" s="57" t="s">
        <v>620</v>
      </c>
      <c r="I63" s="428" t="s">
        <v>621</v>
      </c>
      <c r="J63" s="318">
        <v>3</v>
      </c>
      <c r="K63" s="312"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294">
        <f>+IF(K63="",312,IF(K63="Deficiencia de control mayor (diseño y ejecución)",320,IF(K63="Deficiencia de control (diseño o ejecución)",340,IF(K63="Oportunidad de mejora",360,380))))</f>
        <v>380</v>
      </c>
      <c r="M63" s="358">
        <v>6.3258000000000001</v>
      </c>
      <c r="N63" s="427">
        <f>+L63+M63</f>
        <v>386.32580000000002</v>
      </c>
      <c r="O63" s="38"/>
      <c r="P63" s="38"/>
      <c r="Q63" s="38"/>
      <c r="R63" s="38"/>
      <c r="S63" s="38"/>
      <c r="T63" s="38"/>
      <c r="U63" s="38"/>
      <c r="V63" s="38"/>
      <c r="W63" s="38"/>
      <c r="X63" s="38"/>
      <c r="Y63" s="38"/>
      <c r="Z63" s="38"/>
    </row>
    <row r="64" spans="1:26" ht="22.5" customHeight="1" x14ac:dyDescent="0.3">
      <c r="A64" s="38"/>
      <c r="B64" s="284"/>
      <c r="C64" s="284"/>
      <c r="D64" s="287"/>
      <c r="E64" s="287"/>
      <c r="F64" s="287"/>
      <c r="G64" s="51">
        <v>2</v>
      </c>
      <c r="H64" s="68" t="s">
        <v>622</v>
      </c>
      <c r="I64" s="287"/>
      <c r="J64" s="316"/>
      <c r="K64" s="313"/>
      <c r="L64" s="281"/>
      <c r="M64" s="242"/>
      <c r="N64" s="242"/>
      <c r="O64" s="38"/>
      <c r="P64" s="38"/>
      <c r="Q64" s="38"/>
      <c r="R64" s="38"/>
      <c r="S64" s="38"/>
      <c r="T64" s="38"/>
      <c r="U64" s="38"/>
      <c r="V64" s="38"/>
      <c r="W64" s="38"/>
      <c r="X64" s="38"/>
      <c r="Y64" s="38"/>
      <c r="Z64" s="38"/>
    </row>
    <row r="65" spans="1:26" ht="22.5" customHeight="1" x14ac:dyDescent="0.3">
      <c r="A65" s="38"/>
      <c r="B65" s="284"/>
      <c r="C65" s="284"/>
      <c r="D65" s="287"/>
      <c r="E65" s="287"/>
      <c r="F65" s="287"/>
      <c r="G65" s="51">
        <v>3</v>
      </c>
      <c r="H65" s="68" t="s">
        <v>623</v>
      </c>
      <c r="I65" s="287"/>
      <c r="J65" s="316"/>
      <c r="K65" s="313"/>
      <c r="L65" s="281"/>
      <c r="M65" s="242"/>
      <c r="N65" s="242"/>
      <c r="O65" s="38"/>
      <c r="P65" s="38"/>
      <c r="Q65" s="38"/>
      <c r="R65" s="38"/>
      <c r="S65" s="38"/>
      <c r="T65" s="38"/>
      <c r="U65" s="38"/>
      <c r="V65" s="38"/>
      <c r="W65" s="38"/>
      <c r="X65" s="38"/>
      <c r="Y65" s="38"/>
      <c r="Z65" s="38"/>
    </row>
    <row r="66" spans="1:26" ht="22.5" customHeight="1" x14ac:dyDescent="0.3">
      <c r="A66" s="38"/>
      <c r="B66" s="284"/>
      <c r="C66" s="284"/>
      <c r="D66" s="287"/>
      <c r="E66" s="287"/>
      <c r="F66" s="287"/>
      <c r="G66" s="51">
        <v>4</v>
      </c>
      <c r="H66" s="51"/>
      <c r="I66" s="287"/>
      <c r="J66" s="316"/>
      <c r="K66" s="313"/>
      <c r="L66" s="281"/>
      <c r="M66" s="242"/>
      <c r="N66" s="242"/>
      <c r="O66" s="38"/>
      <c r="P66" s="38"/>
      <c r="Q66" s="38"/>
      <c r="R66" s="38"/>
      <c r="S66" s="38"/>
      <c r="T66" s="38"/>
      <c r="U66" s="38"/>
      <c r="V66" s="38"/>
      <c r="W66" s="38"/>
      <c r="X66" s="38"/>
      <c r="Y66" s="38"/>
      <c r="Z66" s="38"/>
    </row>
    <row r="67" spans="1:26" ht="22.5" customHeight="1" x14ac:dyDescent="0.3">
      <c r="A67" s="38"/>
      <c r="B67" s="284"/>
      <c r="C67" s="284"/>
      <c r="D67" s="287"/>
      <c r="E67" s="287"/>
      <c r="F67" s="287"/>
      <c r="G67" s="51">
        <v>5</v>
      </c>
      <c r="H67" s="51"/>
      <c r="I67" s="287"/>
      <c r="J67" s="316"/>
      <c r="K67" s="313"/>
      <c r="L67" s="281"/>
      <c r="M67" s="242"/>
      <c r="N67" s="242"/>
      <c r="O67" s="38"/>
      <c r="P67" s="38"/>
      <c r="Q67" s="38"/>
      <c r="R67" s="38"/>
      <c r="S67" s="38"/>
      <c r="T67" s="38"/>
      <c r="U67" s="38"/>
      <c r="V67" s="38"/>
      <c r="W67" s="38"/>
      <c r="X67" s="38"/>
      <c r="Y67" s="38"/>
      <c r="Z67" s="38"/>
    </row>
    <row r="68" spans="1:26" ht="22.5" customHeight="1" x14ac:dyDescent="0.3">
      <c r="A68" s="38"/>
      <c r="B68" s="284"/>
      <c r="C68" s="284"/>
      <c r="D68" s="287"/>
      <c r="E68" s="287"/>
      <c r="F68" s="287"/>
      <c r="G68" s="51">
        <v>6</v>
      </c>
      <c r="H68" s="51"/>
      <c r="I68" s="287"/>
      <c r="J68" s="316"/>
      <c r="K68" s="313"/>
      <c r="L68" s="281"/>
      <c r="M68" s="242"/>
      <c r="N68" s="242"/>
      <c r="O68" s="38"/>
      <c r="P68" s="38"/>
      <c r="Q68" s="38"/>
      <c r="R68" s="38"/>
      <c r="S68" s="38"/>
      <c r="T68" s="38"/>
      <c r="U68" s="38"/>
      <c r="V68" s="38"/>
      <c r="W68" s="38"/>
      <c r="X68" s="38"/>
      <c r="Y68" s="38"/>
      <c r="Z68" s="38"/>
    </row>
    <row r="69" spans="1:26" ht="22.5" customHeight="1" x14ac:dyDescent="0.3">
      <c r="A69" s="38"/>
      <c r="B69" s="284"/>
      <c r="C69" s="284"/>
      <c r="D69" s="287"/>
      <c r="E69" s="287"/>
      <c r="F69" s="287"/>
      <c r="G69" s="51">
        <v>7</v>
      </c>
      <c r="H69" s="51"/>
      <c r="I69" s="287"/>
      <c r="J69" s="316"/>
      <c r="K69" s="313"/>
      <c r="L69" s="281"/>
      <c r="M69" s="242"/>
      <c r="N69" s="242"/>
      <c r="O69" s="38"/>
      <c r="P69" s="38"/>
      <c r="Q69" s="38"/>
      <c r="R69" s="38"/>
      <c r="S69" s="38"/>
      <c r="T69" s="38"/>
      <c r="U69" s="38"/>
      <c r="V69" s="38"/>
      <c r="W69" s="38"/>
      <c r="X69" s="38"/>
      <c r="Y69" s="38"/>
      <c r="Z69" s="38"/>
    </row>
    <row r="70" spans="1:26" ht="22.5" customHeight="1" x14ac:dyDescent="0.3">
      <c r="A70" s="38"/>
      <c r="B70" s="285"/>
      <c r="C70" s="285"/>
      <c r="D70" s="288"/>
      <c r="E70" s="288"/>
      <c r="F70" s="288"/>
      <c r="G70" s="60">
        <v>8</v>
      </c>
      <c r="H70" s="60"/>
      <c r="I70" s="288"/>
      <c r="J70" s="317"/>
      <c r="K70" s="314"/>
      <c r="L70" s="282"/>
      <c r="M70" s="242"/>
      <c r="N70" s="242"/>
      <c r="O70" s="38"/>
      <c r="P70" s="38"/>
      <c r="Q70" s="38"/>
      <c r="R70" s="38"/>
      <c r="S70" s="38"/>
      <c r="T70" s="38"/>
      <c r="U70" s="38"/>
      <c r="V70" s="38"/>
      <c r="W70" s="38"/>
      <c r="X70" s="38"/>
      <c r="Y70" s="38"/>
      <c r="Z70" s="38"/>
    </row>
    <row r="71" spans="1:26" ht="48" customHeight="1" x14ac:dyDescent="0.3">
      <c r="A71" s="38"/>
      <c r="B71" s="283" t="str">
        <f>+LEFT(C71,5)</f>
        <v xml:space="preserve">17.2 </v>
      </c>
      <c r="C71" s="429" t="s">
        <v>624</v>
      </c>
      <c r="D71" s="286" t="s">
        <v>383</v>
      </c>
      <c r="E71" s="373" t="s">
        <v>625</v>
      </c>
      <c r="F71" s="325">
        <v>3</v>
      </c>
      <c r="G71" s="62">
        <v>1</v>
      </c>
      <c r="H71" s="57" t="s">
        <v>626</v>
      </c>
      <c r="I71" s="373" t="s">
        <v>627</v>
      </c>
      <c r="J71" s="318">
        <v>3</v>
      </c>
      <c r="K71" s="312"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294">
        <f>+IF(K71="",312,IF(K71="Deficiencia de control mayor (diseño y ejecución)",320,IF(K71="Deficiencia de control (diseño o ejecución)",340,IF(K71="Oportunidad de mejora",360,380))))</f>
        <v>380</v>
      </c>
      <c r="M71" s="358">
        <v>6.4569000000000001</v>
      </c>
      <c r="N71" s="427">
        <f>+L71+M71</f>
        <v>386.45690000000002</v>
      </c>
      <c r="O71" s="38"/>
      <c r="P71" s="38"/>
      <c r="Q71" s="38"/>
      <c r="R71" s="38"/>
      <c r="S71" s="38"/>
      <c r="T71" s="38"/>
      <c r="U71" s="38"/>
      <c r="V71" s="38"/>
      <c r="W71" s="38"/>
      <c r="X71" s="38"/>
      <c r="Y71" s="38"/>
      <c r="Z71" s="38"/>
    </row>
    <row r="72" spans="1:26" ht="34.5" customHeight="1" x14ac:dyDescent="0.3">
      <c r="A72" s="38"/>
      <c r="B72" s="284"/>
      <c r="C72" s="284"/>
      <c r="D72" s="287"/>
      <c r="E72" s="287"/>
      <c r="F72" s="287"/>
      <c r="G72" s="51">
        <v>2</v>
      </c>
      <c r="H72" s="68" t="s">
        <v>628</v>
      </c>
      <c r="I72" s="287"/>
      <c r="J72" s="316"/>
      <c r="K72" s="313"/>
      <c r="L72" s="281"/>
      <c r="M72" s="242"/>
      <c r="N72" s="242"/>
      <c r="O72" s="38"/>
      <c r="P72" s="38"/>
      <c r="Q72" s="38"/>
      <c r="R72" s="38"/>
      <c r="S72" s="38"/>
      <c r="T72" s="38"/>
      <c r="U72" s="38"/>
      <c r="V72" s="38"/>
      <c r="W72" s="38"/>
      <c r="X72" s="38"/>
      <c r="Y72" s="38"/>
      <c r="Z72" s="38"/>
    </row>
    <row r="73" spans="1:26" ht="34.5" customHeight="1" x14ac:dyDescent="0.3">
      <c r="A73" s="38"/>
      <c r="B73" s="284"/>
      <c r="C73" s="284"/>
      <c r="D73" s="287"/>
      <c r="E73" s="287"/>
      <c r="F73" s="287"/>
      <c r="G73" s="51">
        <v>3</v>
      </c>
      <c r="H73" s="51"/>
      <c r="I73" s="287"/>
      <c r="J73" s="316"/>
      <c r="K73" s="313"/>
      <c r="L73" s="281"/>
      <c r="M73" s="242"/>
      <c r="N73" s="242"/>
      <c r="O73" s="38"/>
      <c r="P73" s="38"/>
      <c r="Q73" s="38"/>
      <c r="R73" s="38"/>
      <c r="S73" s="38"/>
      <c r="T73" s="38"/>
      <c r="U73" s="38"/>
      <c r="V73" s="38"/>
      <c r="W73" s="38"/>
      <c r="X73" s="38"/>
      <c r="Y73" s="38"/>
      <c r="Z73" s="38"/>
    </row>
    <row r="74" spans="1:26" ht="34.5" customHeight="1" x14ac:dyDescent="0.3">
      <c r="A74" s="38"/>
      <c r="B74" s="284"/>
      <c r="C74" s="284"/>
      <c r="D74" s="287"/>
      <c r="E74" s="287"/>
      <c r="F74" s="287"/>
      <c r="G74" s="51">
        <v>4</v>
      </c>
      <c r="H74" s="51"/>
      <c r="I74" s="287"/>
      <c r="J74" s="316"/>
      <c r="K74" s="313"/>
      <c r="L74" s="281"/>
      <c r="M74" s="242"/>
      <c r="N74" s="242"/>
      <c r="O74" s="38"/>
      <c r="P74" s="38"/>
      <c r="Q74" s="38"/>
      <c r="R74" s="38"/>
      <c r="S74" s="38"/>
      <c r="T74" s="38"/>
      <c r="U74" s="38"/>
      <c r="V74" s="38"/>
      <c r="W74" s="38"/>
      <c r="X74" s="38"/>
      <c r="Y74" s="38"/>
      <c r="Z74" s="38"/>
    </row>
    <row r="75" spans="1:26" ht="34.5" customHeight="1" x14ac:dyDescent="0.3">
      <c r="A75" s="38"/>
      <c r="B75" s="284"/>
      <c r="C75" s="284"/>
      <c r="D75" s="287"/>
      <c r="E75" s="287"/>
      <c r="F75" s="287"/>
      <c r="G75" s="51">
        <v>5</v>
      </c>
      <c r="H75" s="51"/>
      <c r="I75" s="287"/>
      <c r="J75" s="316"/>
      <c r="K75" s="313"/>
      <c r="L75" s="281"/>
      <c r="M75" s="242"/>
      <c r="N75" s="242"/>
      <c r="O75" s="38"/>
      <c r="P75" s="38"/>
      <c r="Q75" s="38"/>
      <c r="R75" s="38"/>
      <c r="S75" s="38"/>
      <c r="T75" s="38"/>
      <c r="U75" s="38"/>
      <c r="V75" s="38"/>
      <c r="W75" s="38"/>
      <c r="X75" s="38"/>
      <c r="Y75" s="38"/>
      <c r="Z75" s="38"/>
    </row>
    <row r="76" spans="1:26" ht="34.5" customHeight="1" x14ac:dyDescent="0.3">
      <c r="A76" s="38"/>
      <c r="B76" s="284"/>
      <c r="C76" s="284"/>
      <c r="D76" s="287"/>
      <c r="E76" s="287"/>
      <c r="F76" s="287"/>
      <c r="G76" s="51">
        <v>6</v>
      </c>
      <c r="H76" s="51"/>
      <c r="I76" s="287"/>
      <c r="J76" s="316"/>
      <c r="K76" s="313"/>
      <c r="L76" s="281"/>
      <c r="M76" s="242"/>
      <c r="N76" s="242"/>
      <c r="O76" s="38"/>
      <c r="P76" s="38"/>
      <c r="Q76" s="38"/>
      <c r="R76" s="38"/>
      <c r="S76" s="38"/>
      <c r="T76" s="38"/>
      <c r="U76" s="38"/>
      <c r="V76" s="38"/>
      <c r="W76" s="38"/>
      <c r="X76" s="38"/>
      <c r="Y76" s="38"/>
      <c r="Z76" s="38"/>
    </row>
    <row r="77" spans="1:26" ht="34.5" customHeight="1" x14ac:dyDescent="0.3">
      <c r="A77" s="38"/>
      <c r="B77" s="284"/>
      <c r="C77" s="284"/>
      <c r="D77" s="287"/>
      <c r="E77" s="287"/>
      <c r="F77" s="287"/>
      <c r="G77" s="51">
        <v>7</v>
      </c>
      <c r="H77" s="51"/>
      <c r="I77" s="287"/>
      <c r="J77" s="316"/>
      <c r="K77" s="313"/>
      <c r="L77" s="281"/>
      <c r="M77" s="242"/>
      <c r="N77" s="242"/>
      <c r="O77" s="38"/>
      <c r="P77" s="38"/>
      <c r="Q77" s="38"/>
      <c r="R77" s="38"/>
      <c r="S77" s="38"/>
      <c r="T77" s="38"/>
      <c r="U77" s="38"/>
      <c r="V77" s="38"/>
      <c r="W77" s="38"/>
      <c r="X77" s="38"/>
      <c r="Y77" s="38"/>
      <c r="Z77" s="38"/>
    </row>
    <row r="78" spans="1:26" ht="34.5" customHeight="1" x14ac:dyDescent="0.3">
      <c r="A78" s="38"/>
      <c r="B78" s="285"/>
      <c r="C78" s="285"/>
      <c r="D78" s="288"/>
      <c r="E78" s="288"/>
      <c r="F78" s="288"/>
      <c r="G78" s="60">
        <v>8</v>
      </c>
      <c r="H78" s="60"/>
      <c r="I78" s="288"/>
      <c r="J78" s="317"/>
      <c r="K78" s="314"/>
      <c r="L78" s="282"/>
      <c r="M78" s="242"/>
      <c r="N78" s="242"/>
      <c r="O78" s="38"/>
      <c r="P78" s="38"/>
      <c r="Q78" s="38"/>
      <c r="R78" s="38"/>
      <c r="S78" s="38"/>
      <c r="T78" s="38"/>
      <c r="U78" s="38"/>
      <c r="V78" s="38"/>
      <c r="W78" s="38"/>
      <c r="X78" s="38"/>
      <c r="Y78" s="38"/>
      <c r="Z78" s="38"/>
    </row>
    <row r="79" spans="1:26" ht="68.25" customHeight="1" x14ac:dyDescent="0.3">
      <c r="A79" s="38"/>
      <c r="B79" s="283" t="str">
        <f>+LEFT(C79,5)</f>
        <v xml:space="preserve">17.3 </v>
      </c>
      <c r="C79" s="283" t="s">
        <v>629</v>
      </c>
      <c r="D79" s="286" t="s">
        <v>383</v>
      </c>
      <c r="E79" s="373" t="s">
        <v>630</v>
      </c>
      <c r="F79" s="325">
        <v>3</v>
      </c>
      <c r="G79" s="62">
        <v>1</v>
      </c>
      <c r="H79" s="57" t="s">
        <v>631</v>
      </c>
      <c r="I79" s="373" t="s">
        <v>632</v>
      </c>
      <c r="J79" s="318">
        <v>2</v>
      </c>
      <c r="K79" s="312" t="str">
        <f>+IF(OR(ISBLANK(F79),ISBLANK(J79)),"",IF(OR(AND(F79=1,J79=1),AND(F79=1,J79=2),AND(F79=1,J79=3)),"Deficiencia de control mayor (diseño y ejecución)",IF(OR(AND(F79=2,J79=2),AND(F79=3,J79=1),AND(F79=3,J79=2),AND(F79=2,J79=1)),"Deficiencia de control (diseño o ejecución)",IF(AND(F79=2,J79=3),"Oportunidad de mejora","Mantenimiento del control"))))</f>
        <v>Deficiencia de control (diseño o ejecución)</v>
      </c>
      <c r="L79" s="294">
        <f>+IF(K79="",312,IF(K79="Deficiencia de control mayor (diseño y ejecución)",320,IF(K79="Deficiencia de control (diseño o ejecución)",340,IF(K79="Oportunidad de mejora",360,380))))</f>
        <v>340</v>
      </c>
      <c r="M79" s="358">
        <v>6.5632000000000001</v>
      </c>
      <c r="N79" s="427">
        <f>+L79+M79</f>
        <v>346.56319999999999</v>
      </c>
      <c r="O79" s="38"/>
      <c r="P79" s="38"/>
      <c r="Q79" s="38"/>
      <c r="R79" s="38"/>
      <c r="S79" s="38"/>
      <c r="T79" s="38"/>
      <c r="U79" s="38"/>
      <c r="V79" s="38"/>
      <c r="W79" s="38"/>
      <c r="X79" s="38"/>
      <c r="Y79" s="38"/>
      <c r="Z79" s="38"/>
    </row>
    <row r="80" spans="1:26" ht="22.5" customHeight="1" x14ac:dyDescent="0.3">
      <c r="A80" s="38"/>
      <c r="B80" s="284"/>
      <c r="C80" s="284"/>
      <c r="D80" s="287"/>
      <c r="E80" s="287"/>
      <c r="F80" s="287"/>
      <c r="G80" s="51">
        <v>2</v>
      </c>
      <c r="H80" s="51"/>
      <c r="I80" s="287"/>
      <c r="J80" s="316"/>
      <c r="K80" s="313"/>
      <c r="L80" s="281"/>
      <c r="M80" s="242"/>
      <c r="N80" s="242"/>
      <c r="O80" s="38"/>
      <c r="P80" s="38"/>
      <c r="Q80" s="38"/>
      <c r="R80" s="38"/>
      <c r="S80" s="38"/>
      <c r="T80" s="38"/>
      <c r="U80" s="38"/>
      <c r="V80" s="38"/>
      <c r="W80" s="38"/>
      <c r="X80" s="38"/>
      <c r="Y80" s="38"/>
      <c r="Z80" s="38"/>
    </row>
    <row r="81" spans="1:26" ht="22.5" customHeight="1" x14ac:dyDescent="0.3">
      <c r="A81" s="38"/>
      <c r="B81" s="284"/>
      <c r="C81" s="284"/>
      <c r="D81" s="287"/>
      <c r="E81" s="287"/>
      <c r="F81" s="287"/>
      <c r="G81" s="51">
        <v>3</v>
      </c>
      <c r="H81" s="51"/>
      <c r="I81" s="287"/>
      <c r="J81" s="316"/>
      <c r="K81" s="313"/>
      <c r="L81" s="281"/>
      <c r="M81" s="242"/>
      <c r="N81" s="242"/>
      <c r="O81" s="38"/>
      <c r="P81" s="38"/>
      <c r="Q81" s="38"/>
      <c r="R81" s="38"/>
      <c r="S81" s="38"/>
      <c r="T81" s="38"/>
      <c r="U81" s="38"/>
      <c r="V81" s="38"/>
      <c r="W81" s="38"/>
      <c r="X81" s="38"/>
      <c r="Y81" s="38"/>
      <c r="Z81" s="38"/>
    </row>
    <row r="82" spans="1:26" ht="22.5" customHeight="1" x14ac:dyDescent="0.3">
      <c r="A82" s="38"/>
      <c r="B82" s="284"/>
      <c r="C82" s="284"/>
      <c r="D82" s="287"/>
      <c r="E82" s="287"/>
      <c r="F82" s="287"/>
      <c r="G82" s="51">
        <v>4</v>
      </c>
      <c r="H82" s="51"/>
      <c r="I82" s="287"/>
      <c r="J82" s="316"/>
      <c r="K82" s="313"/>
      <c r="L82" s="281"/>
      <c r="M82" s="242"/>
      <c r="N82" s="242"/>
      <c r="O82" s="38"/>
      <c r="P82" s="38"/>
      <c r="Q82" s="38"/>
      <c r="R82" s="38"/>
      <c r="S82" s="38"/>
      <c r="T82" s="38"/>
      <c r="U82" s="38"/>
      <c r="V82" s="38"/>
      <c r="W82" s="38"/>
      <c r="X82" s="38"/>
      <c r="Y82" s="38"/>
      <c r="Z82" s="38"/>
    </row>
    <row r="83" spans="1:26" ht="22.5" customHeight="1" x14ac:dyDescent="0.3">
      <c r="A83" s="38"/>
      <c r="B83" s="284"/>
      <c r="C83" s="284"/>
      <c r="D83" s="287"/>
      <c r="E83" s="287"/>
      <c r="F83" s="287"/>
      <c r="G83" s="51">
        <v>5</v>
      </c>
      <c r="H83" s="51"/>
      <c r="I83" s="287"/>
      <c r="J83" s="316"/>
      <c r="K83" s="313"/>
      <c r="L83" s="281"/>
      <c r="M83" s="242"/>
      <c r="N83" s="242"/>
      <c r="O83" s="38"/>
      <c r="P83" s="38"/>
      <c r="Q83" s="38"/>
      <c r="R83" s="38"/>
      <c r="S83" s="38"/>
      <c r="T83" s="38"/>
      <c r="U83" s="38"/>
      <c r="V83" s="38"/>
      <c r="W83" s="38"/>
      <c r="X83" s="38"/>
      <c r="Y83" s="38"/>
      <c r="Z83" s="38"/>
    </row>
    <row r="84" spans="1:26" ht="22.5" customHeight="1" x14ac:dyDescent="0.3">
      <c r="A84" s="38"/>
      <c r="B84" s="284"/>
      <c r="C84" s="284"/>
      <c r="D84" s="287"/>
      <c r="E84" s="287"/>
      <c r="F84" s="287"/>
      <c r="G84" s="51">
        <v>6</v>
      </c>
      <c r="H84" s="51"/>
      <c r="I84" s="287"/>
      <c r="J84" s="316"/>
      <c r="K84" s="313"/>
      <c r="L84" s="281"/>
      <c r="M84" s="242"/>
      <c r="N84" s="242"/>
      <c r="O84" s="38"/>
      <c r="P84" s="38"/>
      <c r="Q84" s="38"/>
      <c r="R84" s="38"/>
      <c r="S84" s="38"/>
      <c r="T84" s="38"/>
      <c r="U84" s="38"/>
      <c r="V84" s="38"/>
      <c r="W84" s="38"/>
      <c r="X84" s="38"/>
      <c r="Y84" s="38"/>
      <c r="Z84" s="38"/>
    </row>
    <row r="85" spans="1:26" ht="22.5" customHeight="1" x14ac:dyDescent="0.3">
      <c r="A85" s="38"/>
      <c r="B85" s="284"/>
      <c r="C85" s="284"/>
      <c r="D85" s="287"/>
      <c r="E85" s="287"/>
      <c r="F85" s="287"/>
      <c r="G85" s="51">
        <v>7</v>
      </c>
      <c r="H85" s="51"/>
      <c r="I85" s="287"/>
      <c r="J85" s="316"/>
      <c r="K85" s="313"/>
      <c r="L85" s="281"/>
      <c r="M85" s="242"/>
      <c r="N85" s="242"/>
      <c r="O85" s="38"/>
      <c r="P85" s="38"/>
      <c r="Q85" s="38"/>
      <c r="R85" s="38"/>
      <c r="S85" s="38"/>
      <c r="T85" s="38"/>
      <c r="U85" s="38"/>
      <c r="V85" s="38"/>
      <c r="W85" s="38"/>
      <c r="X85" s="38"/>
      <c r="Y85" s="38"/>
      <c r="Z85" s="38"/>
    </row>
    <row r="86" spans="1:26" ht="22.5" customHeight="1" x14ac:dyDescent="0.3">
      <c r="A86" s="38"/>
      <c r="B86" s="285"/>
      <c r="C86" s="285"/>
      <c r="D86" s="288"/>
      <c r="E86" s="288"/>
      <c r="F86" s="288"/>
      <c r="G86" s="60">
        <v>8</v>
      </c>
      <c r="H86" s="60"/>
      <c r="I86" s="288"/>
      <c r="J86" s="317"/>
      <c r="K86" s="314"/>
      <c r="L86" s="282"/>
      <c r="M86" s="242"/>
      <c r="N86" s="242"/>
      <c r="O86" s="38"/>
      <c r="P86" s="38"/>
      <c r="Q86" s="38"/>
      <c r="R86" s="38"/>
      <c r="S86" s="38"/>
      <c r="T86" s="38"/>
      <c r="U86" s="38"/>
      <c r="V86" s="38"/>
      <c r="W86" s="38"/>
      <c r="X86" s="38"/>
      <c r="Y86" s="38"/>
      <c r="Z86" s="38"/>
    </row>
    <row r="87" spans="1:26" ht="37.5" customHeight="1" x14ac:dyDescent="0.3">
      <c r="A87" s="38"/>
      <c r="B87" s="283" t="str">
        <f>+LEFT(C87,5)</f>
        <v xml:space="preserve">17.4 </v>
      </c>
      <c r="C87" s="283" t="s">
        <v>633</v>
      </c>
      <c r="D87" s="286" t="s">
        <v>383</v>
      </c>
      <c r="E87" s="373" t="s">
        <v>634</v>
      </c>
      <c r="F87" s="290" t="s">
        <v>892</v>
      </c>
      <c r="G87" s="62">
        <v>1</v>
      </c>
      <c r="H87" s="57" t="s">
        <v>635</v>
      </c>
      <c r="I87" s="373" t="s">
        <v>636</v>
      </c>
      <c r="J87" s="318">
        <v>2</v>
      </c>
      <c r="K87" s="312"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294">
        <f>+IF(K87="",312,IF(K87="Deficiencia de control mayor (diseño y ejecución)",320,IF(K87="Deficiencia de control (diseño o ejecución)",340,IF(K87="Oportunidad de mejora",360,380))))</f>
        <v>380</v>
      </c>
      <c r="M87" s="358">
        <v>6.7854000000000001</v>
      </c>
      <c r="N87" s="427">
        <f>+L87+M87</f>
        <v>386.78539999999998</v>
      </c>
      <c r="O87" s="38"/>
      <c r="P87" s="38"/>
      <c r="Q87" s="38"/>
      <c r="R87" s="38"/>
      <c r="S87" s="38"/>
      <c r="T87" s="38"/>
      <c r="U87" s="38"/>
      <c r="V87" s="38"/>
      <c r="W87" s="38"/>
      <c r="X87" s="38"/>
      <c r="Y87" s="38"/>
      <c r="Z87" s="38"/>
    </row>
    <row r="88" spans="1:26" ht="22.5" customHeight="1" x14ac:dyDescent="0.3">
      <c r="A88" s="38"/>
      <c r="B88" s="284"/>
      <c r="C88" s="284"/>
      <c r="D88" s="287"/>
      <c r="E88" s="287"/>
      <c r="F88" s="287"/>
      <c r="G88" s="51">
        <v>2</v>
      </c>
      <c r="H88" s="51"/>
      <c r="I88" s="287"/>
      <c r="J88" s="316"/>
      <c r="K88" s="313"/>
      <c r="L88" s="281"/>
      <c r="M88" s="242"/>
      <c r="N88" s="242"/>
      <c r="O88" s="38"/>
      <c r="P88" s="38"/>
      <c r="Q88" s="38"/>
      <c r="R88" s="38"/>
      <c r="S88" s="38"/>
      <c r="T88" s="38"/>
      <c r="U88" s="38"/>
      <c r="V88" s="38"/>
      <c r="W88" s="38"/>
      <c r="X88" s="38"/>
      <c r="Y88" s="38"/>
      <c r="Z88" s="38"/>
    </row>
    <row r="89" spans="1:26" ht="22.5" customHeight="1" x14ac:dyDescent="0.3">
      <c r="A89" s="38"/>
      <c r="B89" s="284"/>
      <c r="C89" s="284"/>
      <c r="D89" s="287"/>
      <c r="E89" s="287"/>
      <c r="F89" s="287"/>
      <c r="G89" s="51">
        <v>3</v>
      </c>
      <c r="H89" s="51"/>
      <c r="I89" s="287"/>
      <c r="J89" s="316"/>
      <c r="K89" s="313"/>
      <c r="L89" s="281"/>
      <c r="M89" s="242"/>
      <c r="N89" s="242"/>
      <c r="O89" s="38"/>
      <c r="P89" s="38"/>
      <c r="Q89" s="38"/>
      <c r="R89" s="38"/>
      <c r="S89" s="38"/>
      <c r="T89" s="38"/>
      <c r="U89" s="38"/>
      <c r="V89" s="38"/>
      <c r="W89" s="38"/>
      <c r="X89" s="38"/>
      <c r="Y89" s="38"/>
      <c r="Z89" s="38"/>
    </row>
    <row r="90" spans="1:26" ht="22.5" customHeight="1" x14ac:dyDescent="0.3">
      <c r="A90" s="38"/>
      <c r="B90" s="284"/>
      <c r="C90" s="284"/>
      <c r="D90" s="287"/>
      <c r="E90" s="287"/>
      <c r="F90" s="287"/>
      <c r="G90" s="51">
        <v>4</v>
      </c>
      <c r="H90" s="51"/>
      <c r="I90" s="287"/>
      <c r="J90" s="316"/>
      <c r="K90" s="313"/>
      <c r="L90" s="281"/>
      <c r="M90" s="242"/>
      <c r="N90" s="242"/>
      <c r="O90" s="38"/>
      <c r="P90" s="38"/>
      <c r="Q90" s="38"/>
      <c r="R90" s="38"/>
      <c r="S90" s="38"/>
      <c r="T90" s="38"/>
      <c r="U90" s="38"/>
      <c r="V90" s="38"/>
      <c r="W90" s="38"/>
      <c r="X90" s="38"/>
      <c r="Y90" s="38"/>
      <c r="Z90" s="38"/>
    </row>
    <row r="91" spans="1:26" ht="22.5" customHeight="1" x14ac:dyDescent="0.3">
      <c r="A91" s="38"/>
      <c r="B91" s="284"/>
      <c r="C91" s="284"/>
      <c r="D91" s="287"/>
      <c r="E91" s="287"/>
      <c r="F91" s="287"/>
      <c r="G91" s="51">
        <v>5</v>
      </c>
      <c r="H91" s="51"/>
      <c r="I91" s="287"/>
      <c r="J91" s="316"/>
      <c r="K91" s="313"/>
      <c r="L91" s="281"/>
      <c r="M91" s="242"/>
      <c r="N91" s="242"/>
      <c r="O91" s="38"/>
      <c r="P91" s="38"/>
      <c r="Q91" s="38"/>
      <c r="R91" s="38"/>
      <c r="S91" s="38"/>
      <c r="T91" s="38"/>
      <c r="U91" s="38"/>
      <c r="V91" s="38"/>
      <c r="W91" s="38"/>
      <c r="X91" s="38"/>
      <c r="Y91" s="38"/>
      <c r="Z91" s="38"/>
    </row>
    <row r="92" spans="1:26" ht="22.5" customHeight="1" x14ac:dyDescent="0.3">
      <c r="A92" s="38"/>
      <c r="B92" s="284"/>
      <c r="C92" s="284"/>
      <c r="D92" s="287"/>
      <c r="E92" s="287"/>
      <c r="F92" s="287"/>
      <c r="G92" s="51">
        <v>6</v>
      </c>
      <c r="H92" s="51"/>
      <c r="I92" s="287"/>
      <c r="J92" s="316"/>
      <c r="K92" s="313"/>
      <c r="L92" s="281"/>
      <c r="M92" s="242"/>
      <c r="N92" s="242"/>
      <c r="O92" s="38"/>
      <c r="P92" s="38"/>
      <c r="Q92" s="38"/>
      <c r="R92" s="38"/>
      <c r="S92" s="38"/>
      <c r="T92" s="38"/>
      <c r="U92" s="38"/>
      <c r="V92" s="38"/>
      <c r="W92" s="38"/>
      <c r="X92" s="38"/>
      <c r="Y92" s="38"/>
      <c r="Z92" s="38"/>
    </row>
    <row r="93" spans="1:26" ht="22.5" customHeight="1" x14ac:dyDescent="0.3">
      <c r="A93" s="38"/>
      <c r="B93" s="284"/>
      <c r="C93" s="284"/>
      <c r="D93" s="287"/>
      <c r="E93" s="287"/>
      <c r="F93" s="287"/>
      <c r="G93" s="51">
        <v>7</v>
      </c>
      <c r="H93" s="51"/>
      <c r="I93" s="287"/>
      <c r="J93" s="316"/>
      <c r="K93" s="313"/>
      <c r="L93" s="281"/>
      <c r="M93" s="242"/>
      <c r="N93" s="242"/>
      <c r="O93" s="38"/>
      <c r="P93" s="38"/>
      <c r="Q93" s="38"/>
      <c r="R93" s="38"/>
      <c r="S93" s="38"/>
      <c r="T93" s="38"/>
      <c r="U93" s="38"/>
      <c r="V93" s="38"/>
      <c r="W93" s="38"/>
      <c r="X93" s="38"/>
      <c r="Y93" s="38"/>
      <c r="Z93" s="38"/>
    </row>
    <row r="94" spans="1:26" ht="22.5" customHeight="1" x14ac:dyDescent="0.3">
      <c r="A94" s="38"/>
      <c r="B94" s="285"/>
      <c r="C94" s="285"/>
      <c r="D94" s="288"/>
      <c r="E94" s="288"/>
      <c r="F94" s="288"/>
      <c r="G94" s="60">
        <v>8</v>
      </c>
      <c r="H94" s="60"/>
      <c r="I94" s="288"/>
      <c r="J94" s="317"/>
      <c r="K94" s="314"/>
      <c r="L94" s="282"/>
      <c r="M94" s="242"/>
      <c r="N94" s="242"/>
      <c r="O94" s="38"/>
      <c r="P94" s="38"/>
      <c r="Q94" s="38"/>
      <c r="R94" s="38"/>
      <c r="S94" s="38"/>
      <c r="T94" s="38"/>
      <c r="U94" s="38"/>
      <c r="V94" s="38"/>
      <c r="W94" s="38"/>
      <c r="X94" s="38"/>
      <c r="Y94" s="38"/>
      <c r="Z94" s="38"/>
    </row>
    <row r="95" spans="1:26" ht="22.5" customHeight="1" x14ac:dyDescent="0.3">
      <c r="A95" s="38"/>
      <c r="B95" s="283" t="str">
        <f>+LEFT(C95,5)</f>
        <v xml:space="preserve">17.5 </v>
      </c>
      <c r="C95" s="283" t="s">
        <v>637</v>
      </c>
      <c r="D95" s="286" t="s">
        <v>383</v>
      </c>
      <c r="E95" s="373" t="s">
        <v>638</v>
      </c>
      <c r="F95" s="325">
        <v>3</v>
      </c>
      <c r="G95" s="62">
        <v>1</v>
      </c>
      <c r="H95" s="87" t="s">
        <v>639</v>
      </c>
      <c r="I95" s="373" t="s">
        <v>640</v>
      </c>
      <c r="J95" s="315">
        <v>3</v>
      </c>
      <c r="K95" s="312"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294">
        <f>+IF(K95="",312,IF(K95="Deficiencia de control mayor (diseño y ejecución)",320,IF(K95="Deficiencia de control (diseño o ejecución)",340,IF(K95="Oportunidad de mejora",360,380))))</f>
        <v>380</v>
      </c>
      <c r="M95" s="358">
        <v>6.8745000000000003</v>
      </c>
      <c r="N95" s="427">
        <f>+L95+M95</f>
        <v>386.87450000000001</v>
      </c>
      <c r="O95" s="38"/>
      <c r="P95" s="38"/>
      <c r="Q95" s="38"/>
      <c r="R95" s="38"/>
      <c r="S95" s="38"/>
      <c r="T95" s="38"/>
      <c r="U95" s="38"/>
      <c r="V95" s="38"/>
      <c r="W95" s="38"/>
      <c r="X95" s="38"/>
      <c r="Y95" s="38"/>
      <c r="Z95" s="38"/>
    </row>
    <row r="96" spans="1:26" ht="22.5" customHeight="1" x14ac:dyDescent="0.3">
      <c r="A96" s="38"/>
      <c r="B96" s="284"/>
      <c r="C96" s="284"/>
      <c r="D96" s="287"/>
      <c r="E96" s="287"/>
      <c r="F96" s="287"/>
      <c r="G96" s="51">
        <v>2</v>
      </c>
      <c r="H96" s="51"/>
      <c r="I96" s="287"/>
      <c r="J96" s="316"/>
      <c r="K96" s="313"/>
      <c r="L96" s="281"/>
      <c r="M96" s="242"/>
      <c r="N96" s="242"/>
      <c r="O96" s="38"/>
      <c r="P96" s="38"/>
      <c r="Q96" s="38"/>
      <c r="R96" s="38"/>
      <c r="S96" s="38"/>
      <c r="T96" s="38"/>
      <c r="U96" s="38"/>
      <c r="V96" s="38"/>
      <c r="W96" s="38"/>
      <c r="X96" s="38"/>
      <c r="Y96" s="38"/>
      <c r="Z96" s="38"/>
    </row>
    <row r="97" spans="1:26" ht="22.5" customHeight="1" x14ac:dyDescent="0.3">
      <c r="A97" s="38"/>
      <c r="B97" s="284"/>
      <c r="C97" s="284"/>
      <c r="D97" s="287"/>
      <c r="E97" s="287"/>
      <c r="F97" s="287"/>
      <c r="G97" s="51">
        <v>3</v>
      </c>
      <c r="H97" s="51"/>
      <c r="I97" s="287"/>
      <c r="J97" s="316"/>
      <c r="K97" s="313"/>
      <c r="L97" s="281"/>
      <c r="M97" s="242"/>
      <c r="N97" s="242"/>
      <c r="O97" s="38"/>
      <c r="P97" s="38"/>
      <c r="Q97" s="38"/>
      <c r="R97" s="38"/>
      <c r="S97" s="38"/>
      <c r="T97" s="38"/>
      <c r="U97" s="38"/>
      <c r="V97" s="38"/>
      <c r="W97" s="38"/>
      <c r="X97" s="38"/>
      <c r="Y97" s="38"/>
      <c r="Z97" s="38"/>
    </row>
    <row r="98" spans="1:26" ht="22.5" customHeight="1" x14ac:dyDescent="0.3">
      <c r="A98" s="38"/>
      <c r="B98" s="284"/>
      <c r="C98" s="284"/>
      <c r="D98" s="287"/>
      <c r="E98" s="287"/>
      <c r="F98" s="287"/>
      <c r="G98" s="51">
        <v>4</v>
      </c>
      <c r="H98" s="51"/>
      <c r="I98" s="287"/>
      <c r="J98" s="316"/>
      <c r="K98" s="313"/>
      <c r="L98" s="281"/>
      <c r="M98" s="242"/>
      <c r="N98" s="242"/>
      <c r="O98" s="38"/>
      <c r="P98" s="38"/>
      <c r="Q98" s="38"/>
      <c r="R98" s="38"/>
      <c r="S98" s="38"/>
      <c r="T98" s="38"/>
      <c r="U98" s="38"/>
      <c r="V98" s="38"/>
      <c r="W98" s="38"/>
      <c r="X98" s="38"/>
      <c r="Y98" s="38"/>
      <c r="Z98" s="38"/>
    </row>
    <row r="99" spans="1:26" ht="22.5" customHeight="1" x14ac:dyDescent="0.3">
      <c r="A99" s="38"/>
      <c r="B99" s="284"/>
      <c r="C99" s="284"/>
      <c r="D99" s="287"/>
      <c r="E99" s="287"/>
      <c r="F99" s="287"/>
      <c r="G99" s="51">
        <v>5</v>
      </c>
      <c r="H99" s="51"/>
      <c r="I99" s="287"/>
      <c r="J99" s="316"/>
      <c r="K99" s="313"/>
      <c r="L99" s="281"/>
      <c r="M99" s="242"/>
      <c r="N99" s="242"/>
      <c r="O99" s="38"/>
      <c r="P99" s="38"/>
      <c r="Q99" s="38"/>
      <c r="R99" s="38"/>
      <c r="S99" s="38"/>
      <c r="T99" s="38"/>
      <c r="U99" s="38"/>
      <c r="V99" s="38"/>
      <c r="W99" s="38"/>
      <c r="X99" s="38"/>
      <c r="Y99" s="38"/>
      <c r="Z99" s="38"/>
    </row>
    <row r="100" spans="1:26" ht="22.5" customHeight="1" x14ac:dyDescent="0.3">
      <c r="A100" s="38"/>
      <c r="B100" s="284"/>
      <c r="C100" s="284"/>
      <c r="D100" s="287"/>
      <c r="E100" s="287"/>
      <c r="F100" s="287"/>
      <c r="G100" s="51">
        <v>6</v>
      </c>
      <c r="H100" s="51"/>
      <c r="I100" s="287"/>
      <c r="J100" s="316"/>
      <c r="K100" s="313"/>
      <c r="L100" s="281"/>
      <c r="M100" s="242"/>
      <c r="N100" s="242"/>
      <c r="O100" s="38"/>
      <c r="P100" s="38"/>
      <c r="Q100" s="38"/>
      <c r="R100" s="38"/>
      <c r="S100" s="38"/>
      <c r="T100" s="38"/>
      <c r="U100" s="38"/>
      <c r="V100" s="38"/>
      <c r="W100" s="38"/>
      <c r="X100" s="38"/>
      <c r="Y100" s="38"/>
      <c r="Z100" s="38"/>
    </row>
    <row r="101" spans="1:26" ht="22.5" customHeight="1" x14ac:dyDescent="0.3">
      <c r="A101" s="38"/>
      <c r="B101" s="284"/>
      <c r="C101" s="284"/>
      <c r="D101" s="287"/>
      <c r="E101" s="287"/>
      <c r="F101" s="287"/>
      <c r="G101" s="51">
        <v>7</v>
      </c>
      <c r="H101" s="51"/>
      <c r="I101" s="287"/>
      <c r="J101" s="316"/>
      <c r="K101" s="313"/>
      <c r="L101" s="281"/>
      <c r="M101" s="242"/>
      <c r="N101" s="242"/>
      <c r="O101" s="38"/>
      <c r="P101" s="38"/>
      <c r="Q101" s="38"/>
      <c r="R101" s="38"/>
      <c r="S101" s="38"/>
      <c r="T101" s="38"/>
      <c r="U101" s="38"/>
      <c r="V101" s="38"/>
      <c r="W101" s="38"/>
      <c r="X101" s="38"/>
      <c r="Y101" s="38"/>
      <c r="Z101" s="38"/>
    </row>
    <row r="102" spans="1:26" ht="22.5" customHeight="1" x14ac:dyDescent="0.3">
      <c r="A102" s="38"/>
      <c r="B102" s="285"/>
      <c r="C102" s="285"/>
      <c r="D102" s="288"/>
      <c r="E102" s="288"/>
      <c r="F102" s="288"/>
      <c r="G102" s="60">
        <v>8</v>
      </c>
      <c r="H102" s="60"/>
      <c r="I102" s="288"/>
      <c r="J102" s="317"/>
      <c r="K102" s="314"/>
      <c r="L102" s="282"/>
      <c r="M102" s="242"/>
      <c r="N102" s="242"/>
      <c r="O102" s="38"/>
      <c r="P102" s="38"/>
      <c r="Q102" s="38"/>
      <c r="R102" s="38"/>
      <c r="S102" s="38"/>
      <c r="T102" s="38"/>
      <c r="U102" s="38"/>
      <c r="V102" s="38"/>
      <c r="W102" s="38"/>
      <c r="X102" s="38"/>
      <c r="Y102" s="38"/>
      <c r="Z102" s="38"/>
    </row>
    <row r="103" spans="1:26" ht="41.25" customHeight="1" x14ac:dyDescent="0.3">
      <c r="A103" s="38"/>
      <c r="B103" s="283" t="str">
        <f>+LEFT(C103,5)</f>
        <v xml:space="preserve">17.6 </v>
      </c>
      <c r="C103" s="283" t="s">
        <v>641</v>
      </c>
      <c r="D103" s="286" t="s">
        <v>642</v>
      </c>
      <c r="E103" s="373" t="s">
        <v>643</v>
      </c>
      <c r="F103" s="290" t="s">
        <v>892</v>
      </c>
      <c r="G103" s="62">
        <v>1</v>
      </c>
      <c r="H103" s="57" t="s">
        <v>644</v>
      </c>
      <c r="I103" s="373" t="s">
        <v>645</v>
      </c>
      <c r="J103" s="315" t="s">
        <v>892</v>
      </c>
      <c r="K103" s="312"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294">
        <f>+IF(K103="",312,IF(K103="Deficiencia de control mayor (diseño y ejecución)",320,IF(K103="Deficiencia de control (diseño o ejecución)",340,IF(K103="Oportunidad de mejora",360,380))))</f>
        <v>380</v>
      </c>
      <c r="M103" s="358">
        <v>6.9874000000000001</v>
      </c>
      <c r="N103" s="427">
        <f>+L103+M103</f>
        <v>386.98739999999998</v>
      </c>
      <c r="O103" s="38"/>
      <c r="P103" s="38"/>
      <c r="Q103" s="38"/>
      <c r="R103" s="38"/>
      <c r="S103" s="38"/>
      <c r="T103" s="38"/>
      <c r="U103" s="38"/>
      <c r="V103" s="38"/>
      <c r="W103" s="38"/>
      <c r="X103" s="38"/>
      <c r="Y103" s="38"/>
      <c r="Z103" s="38"/>
    </row>
    <row r="104" spans="1:26" ht="33" customHeight="1" x14ac:dyDescent="0.3">
      <c r="A104" s="38"/>
      <c r="B104" s="284"/>
      <c r="C104" s="284"/>
      <c r="D104" s="287"/>
      <c r="E104" s="287"/>
      <c r="F104" s="287"/>
      <c r="G104" s="51">
        <v>2</v>
      </c>
      <c r="H104" s="68" t="s">
        <v>646</v>
      </c>
      <c r="I104" s="287"/>
      <c r="J104" s="316"/>
      <c r="K104" s="313"/>
      <c r="L104" s="281"/>
      <c r="M104" s="242"/>
      <c r="N104" s="242"/>
      <c r="O104" s="38"/>
      <c r="P104" s="38"/>
      <c r="Q104" s="38"/>
      <c r="R104" s="38"/>
      <c r="S104" s="38"/>
      <c r="T104" s="38"/>
      <c r="U104" s="38"/>
      <c r="V104" s="38"/>
      <c r="W104" s="38"/>
      <c r="X104" s="38"/>
      <c r="Y104" s="38"/>
      <c r="Z104" s="38"/>
    </row>
    <row r="105" spans="1:26" ht="24" customHeight="1" x14ac:dyDescent="0.3">
      <c r="A105" s="38"/>
      <c r="B105" s="284"/>
      <c r="C105" s="284"/>
      <c r="D105" s="287"/>
      <c r="E105" s="287"/>
      <c r="F105" s="287"/>
      <c r="G105" s="51">
        <v>3</v>
      </c>
      <c r="H105" s="110"/>
      <c r="I105" s="287"/>
      <c r="J105" s="316"/>
      <c r="K105" s="313"/>
      <c r="L105" s="281"/>
      <c r="M105" s="242"/>
      <c r="N105" s="242"/>
      <c r="O105" s="38"/>
      <c r="P105" s="38"/>
      <c r="Q105" s="38"/>
      <c r="R105" s="38"/>
      <c r="S105" s="38"/>
      <c r="T105" s="38"/>
      <c r="U105" s="38"/>
      <c r="V105" s="38"/>
      <c r="W105" s="38"/>
      <c r="X105" s="38"/>
      <c r="Y105" s="38"/>
      <c r="Z105" s="38"/>
    </row>
    <row r="106" spans="1:26" ht="22.5" customHeight="1" x14ac:dyDescent="0.3">
      <c r="A106" s="38"/>
      <c r="B106" s="284"/>
      <c r="C106" s="284"/>
      <c r="D106" s="287"/>
      <c r="E106" s="287"/>
      <c r="F106" s="287"/>
      <c r="G106" s="51">
        <v>4</v>
      </c>
      <c r="H106" s="110"/>
      <c r="I106" s="287"/>
      <c r="J106" s="316"/>
      <c r="K106" s="313"/>
      <c r="L106" s="281"/>
      <c r="M106" s="242"/>
      <c r="N106" s="242"/>
      <c r="O106" s="38"/>
      <c r="P106" s="38"/>
      <c r="Q106" s="38"/>
      <c r="R106" s="38"/>
      <c r="S106" s="38"/>
      <c r="T106" s="38"/>
      <c r="U106" s="38"/>
      <c r="V106" s="38"/>
      <c r="W106" s="38"/>
      <c r="X106" s="38"/>
      <c r="Y106" s="38"/>
      <c r="Z106" s="38"/>
    </row>
    <row r="107" spans="1:26" ht="22.5" customHeight="1" x14ac:dyDescent="0.3">
      <c r="A107" s="38"/>
      <c r="B107" s="284"/>
      <c r="C107" s="284"/>
      <c r="D107" s="287"/>
      <c r="E107" s="287"/>
      <c r="F107" s="287"/>
      <c r="G107" s="51">
        <v>5</v>
      </c>
      <c r="H107" s="51"/>
      <c r="I107" s="287"/>
      <c r="J107" s="316"/>
      <c r="K107" s="313"/>
      <c r="L107" s="281"/>
      <c r="M107" s="242"/>
      <c r="N107" s="242"/>
      <c r="O107" s="38"/>
      <c r="P107" s="38"/>
      <c r="Q107" s="38"/>
      <c r="R107" s="38"/>
      <c r="S107" s="38"/>
      <c r="T107" s="38"/>
      <c r="U107" s="38"/>
      <c r="V107" s="38"/>
      <c r="W107" s="38"/>
      <c r="X107" s="38"/>
      <c r="Y107" s="38"/>
      <c r="Z107" s="38"/>
    </row>
    <row r="108" spans="1:26" ht="22.5" customHeight="1" x14ac:dyDescent="0.3">
      <c r="A108" s="38"/>
      <c r="B108" s="284"/>
      <c r="C108" s="284"/>
      <c r="D108" s="287"/>
      <c r="E108" s="287"/>
      <c r="F108" s="287"/>
      <c r="G108" s="51">
        <v>6</v>
      </c>
      <c r="H108" s="51"/>
      <c r="I108" s="287"/>
      <c r="J108" s="316"/>
      <c r="K108" s="313"/>
      <c r="L108" s="281"/>
      <c r="M108" s="242"/>
      <c r="N108" s="242"/>
      <c r="O108" s="38"/>
      <c r="P108" s="38"/>
      <c r="Q108" s="38"/>
      <c r="R108" s="38"/>
      <c r="S108" s="38"/>
      <c r="T108" s="38"/>
      <c r="U108" s="38"/>
      <c r="V108" s="38"/>
      <c r="W108" s="38"/>
      <c r="X108" s="38"/>
      <c r="Y108" s="38"/>
      <c r="Z108" s="38"/>
    </row>
    <row r="109" spans="1:26" ht="22.5" customHeight="1" x14ac:dyDescent="0.3">
      <c r="A109" s="38"/>
      <c r="B109" s="284"/>
      <c r="C109" s="284"/>
      <c r="D109" s="287"/>
      <c r="E109" s="287"/>
      <c r="F109" s="287"/>
      <c r="G109" s="51">
        <v>7</v>
      </c>
      <c r="H109" s="51"/>
      <c r="I109" s="287"/>
      <c r="J109" s="316"/>
      <c r="K109" s="313"/>
      <c r="L109" s="281"/>
      <c r="M109" s="242"/>
      <c r="N109" s="242"/>
      <c r="O109" s="38"/>
      <c r="P109" s="38"/>
      <c r="Q109" s="38"/>
      <c r="R109" s="38"/>
      <c r="S109" s="38"/>
      <c r="T109" s="38"/>
      <c r="U109" s="38"/>
      <c r="V109" s="38"/>
      <c r="W109" s="38"/>
      <c r="X109" s="38"/>
      <c r="Y109" s="38"/>
      <c r="Z109" s="38"/>
    </row>
    <row r="110" spans="1:26" ht="22.5" customHeight="1" x14ac:dyDescent="0.3">
      <c r="A110" s="38"/>
      <c r="B110" s="285"/>
      <c r="C110" s="285"/>
      <c r="D110" s="288"/>
      <c r="E110" s="288"/>
      <c r="F110" s="288"/>
      <c r="G110" s="60">
        <v>8</v>
      </c>
      <c r="H110" s="60"/>
      <c r="I110" s="288"/>
      <c r="J110" s="317"/>
      <c r="K110" s="314"/>
      <c r="L110" s="282"/>
      <c r="M110" s="242"/>
      <c r="N110" s="242"/>
      <c r="O110" s="38"/>
      <c r="P110" s="38"/>
      <c r="Q110" s="38"/>
      <c r="R110" s="38"/>
      <c r="S110" s="38"/>
      <c r="T110" s="38"/>
      <c r="U110" s="38"/>
      <c r="V110" s="38"/>
      <c r="W110" s="38"/>
      <c r="X110" s="38"/>
      <c r="Y110" s="38"/>
      <c r="Z110" s="38"/>
    </row>
    <row r="111" spans="1:26" ht="43.5" customHeight="1" x14ac:dyDescent="0.3">
      <c r="A111" s="38"/>
      <c r="B111" s="283" t="str">
        <f>+LEFT(C111,5)</f>
        <v xml:space="preserve">17.7 </v>
      </c>
      <c r="C111" s="283" t="s">
        <v>647</v>
      </c>
      <c r="D111" s="286" t="s">
        <v>648</v>
      </c>
      <c r="E111" s="373" t="s">
        <v>649</v>
      </c>
      <c r="F111" s="325">
        <v>2</v>
      </c>
      <c r="G111" s="62">
        <v>1</v>
      </c>
      <c r="H111" s="57" t="s">
        <v>650</v>
      </c>
      <c r="I111" s="373" t="s">
        <v>651</v>
      </c>
      <c r="J111" s="318">
        <v>2</v>
      </c>
      <c r="K111" s="312"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Deficiencia de control (diseño o ejecución)</v>
      </c>
      <c r="L111" s="294">
        <f>+IF(K111="",312,IF(K111="Deficiencia de control mayor (diseño y ejecución)",320,IF(K111="Deficiencia de control (diseño o ejecución)",340,IF(K111="Oportunidad de mejora",360,380))))</f>
        <v>340</v>
      </c>
      <c r="M111" s="358">
        <v>6.9874499999999999</v>
      </c>
      <c r="N111" s="427">
        <f>+L111+M111</f>
        <v>346.98745000000002</v>
      </c>
      <c r="O111" s="38"/>
      <c r="P111" s="38"/>
      <c r="Q111" s="38"/>
      <c r="R111" s="38"/>
      <c r="S111" s="38"/>
      <c r="T111" s="38"/>
      <c r="U111" s="38"/>
      <c r="V111" s="38"/>
      <c r="W111" s="38"/>
      <c r="X111" s="38"/>
      <c r="Y111" s="38"/>
      <c r="Z111" s="38"/>
    </row>
    <row r="112" spans="1:26" ht="55.5" customHeight="1" x14ac:dyDescent="0.3">
      <c r="A112" s="38"/>
      <c r="B112" s="284"/>
      <c r="C112" s="284"/>
      <c r="D112" s="287"/>
      <c r="E112" s="287"/>
      <c r="F112" s="287"/>
      <c r="G112" s="51">
        <v>2</v>
      </c>
      <c r="H112" s="68" t="s">
        <v>652</v>
      </c>
      <c r="I112" s="287"/>
      <c r="J112" s="316"/>
      <c r="K112" s="313"/>
      <c r="L112" s="281"/>
      <c r="M112" s="242"/>
      <c r="N112" s="242"/>
      <c r="O112" s="38"/>
      <c r="P112" s="38"/>
      <c r="Q112" s="38"/>
      <c r="R112" s="38"/>
      <c r="S112" s="38"/>
      <c r="T112" s="38"/>
      <c r="U112" s="38"/>
      <c r="V112" s="38"/>
      <c r="W112" s="38"/>
      <c r="X112" s="38"/>
      <c r="Y112" s="38"/>
      <c r="Z112" s="38"/>
    </row>
    <row r="113" spans="1:26" ht="22.5" customHeight="1" x14ac:dyDescent="0.3">
      <c r="A113" s="38"/>
      <c r="B113" s="284"/>
      <c r="C113" s="284"/>
      <c r="D113" s="287"/>
      <c r="E113" s="287"/>
      <c r="F113" s="287"/>
      <c r="G113" s="51">
        <v>3</v>
      </c>
      <c r="H113" s="51"/>
      <c r="I113" s="287"/>
      <c r="J113" s="316"/>
      <c r="K113" s="313"/>
      <c r="L113" s="281"/>
      <c r="M113" s="242"/>
      <c r="N113" s="242"/>
      <c r="O113" s="38"/>
      <c r="P113" s="38"/>
      <c r="Q113" s="38"/>
      <c r="R113" s="38"/>
      <c r="S113" s="38"/>
      <c r="T113" s="38"/>
      <c r="U113" s="38"/>
      <c r="V113" s="38"/>
      <c r="W113" s="38"/>
      <c r="X113" s="38"/>
      <c r="Y113" s="38"/>
      <c r="Z113" s="38"/>
    </row>
    <row r="114" spans="1:26" ht="22.5" customHeight="1" x14ac:dyDescent="0.3">
      <c r="A114" s="38"/>
      <c r="B114" s="284"/>
      <c r="C114" s="284"/>
      <c r="D114" s="287"/>
      <c r="E114" s="287"/>
      <c r="F114" s="287"/>
      <c r="G114" s="51">
        <v>4</v>
      </c>
      <c r="H114" s="51"/>
      <c r="I114" s="287"/>
      <c r="J114" s="316"/>
      <c r="K114" s="313"/>
      <c r="L114" s="281"/>
      <c r="M114" s="242"/>
      <c r="N114" s="242"/>
      <c r="O114" s="38"/>
      <c r="P114" s="38"/>
      <c r="Q114" s="38"/>
      <c r="R114" s="38"/>
      <c r="S114" s="38"/>
      <c r="T114" s="38"/>
      <c r="U114" s="38"/>
      <c r="V114" s="38"/>
      <c r="W114" s="38"/>
      <c r="X114" s="38"/>
      <c r="Y114" s="38"/>
      <c r="Z114" s="38"/>
    </row>
    <row r="115" spans="1:26" ht="22.5" customHeight="1" x14ac:dyDescent="0.3">
      <c r="A115" s="38"/>
      <c r="B115" s="284"/>
      <c r="C115" s="284"/>
      <c r="D115" s="287"/>
      <c r="E115" s="287"/>
      <c r="F115" s="287"/>
      <c r="G115" s="51">
        <v>5</v>
      </c>
      <c r="H115" s="51"/>
      <c r="I115" s="287"/>
      <c r="J115" s="316"/>
      <c r="K115" s="313"/>
      <c r="L115" s="281"/>
      <c r="M115" s="242"/>
      <c r="N115" s="242"/>
      <c r="O115" s="38"/>
      <c r="P115" s="38"/>
      <c r="Q115" s="38"/>
      <c r="R115" s="38"/>
      <c r="S115" s="38"/>
      <c r="T115" s="38"/>
      <c r="U115" s="38"/>
      <c r="V115" s="38"/>
      <c r="W115" s="38"/>
      <c r="X115" s="38"/>
      <c r="Y115" s="38"/>
      <c r="Z115" s="38"/>
    </row>
    <row r="116" spans="1:26" ht="22.5" customHeight="1" x14ac:dyDescent="0.3">
      <c r="A116" s="38"/>
      <c r="B116" s="284"/>
      <c r="C116" s="284"/>
      <c r="D116" s="287"/>
      <c r="E116" s="287"/>
      <c r="F116" s="287"/>
      <c r="G116" s="51">
        <v>6</v>
      </c>
      <c r="H116" s="51"/>
      <c r="I116" s="287"/>
      <c r="J116" s="316"/>
      <c r="K116" s="313"/>
      <c r="L116" s="281"/>
      <c r="M116" s="242"/>
      <c r="N116" s="242"/>
      <c r="O116" s="38"/>
      <c r="P116" s="38"/>
      <c r="Q116" s="38"/>
      <c r="R116" s="38"/>
      <c r="S116" s="38"/>
      <c r="T116" s="38"/>
      <c r="U116" s="38"/>
      <c r="V116" s="38"/>
      <c r="W116" s="38"/>
      <c r="X116" s="38"/>
      <c r="Y116" s="38"/>
      <c r="Z116" s="38"/>
    </row>
    <row r="117" spans="1:26" ht="22.5" customHeight="1" x14ac:dyDescent="0.3">
      <c r="A117" s="38"/>
      <c r="B117" s="284"/>
      <c r="C117" s="284"/>
      <c r="D117" s="287"/>
      <c r="E117" s="287"/>
      <c r="F117" s="287"/>
      <c r="G117" s="51">
        <v>7</v>
      </c>
      <c r="H117" s="51"/>
      <c r="I117" s="287"/>
      <c r="J117" s="316"/>
      <c r="K117" s="313"/>
      <c r="L117" s="281"/>
      <c r="M117" s="242"/>
      <c r="N117" s="242"/>
      <c r="O117" s="38"/>
      <c r="P117" s="38"/>
      <c r="Q117" s="38"/>
      <c r="R117" s="38"/>
      <c r="S117" s="38"/>
      <c r="T117" s="38"/>
      <c r="U117" s="38"/>
      <c r="V117" s="38"/>
      <c r="W117" s="38"/>
      <c r="X117" s="38"/>
      <c r="Y117" s="38"/>
      <c r="Z117" s="38"/>
    </row>
    <row r="118" spans="1:26" ht="22.5" customHeight="1" x14ac:dyDescent="0.3">
      <c r="A118" s="38"/>
      <c r="B118" s="285"/>
      <c r="C118" s="285"/>
      <c r="D118" s="288"/>
      <c r="E118" s="288"/>
      <c r="F118" s="288"/>
      <c r="G118" s="60">
        <v>8</v>
      </c>
      <c r="H118" s="60"/>
      <c r="I118" s="288"/>
      <c r="J118" s="317"/>
      <c r="K118" s="314"/>
      <c r="L118" s="282"/>
      <c r="M118" s="242"/>
      <c r="N118" s="242"/>
      <c r="O118" s="38"/>
      <c r="P118" s="38"/>
      <c r="Q118" s="38"/>
      <c r="R118" s="38"/>
      <c r="S118" s="38"/>
      <c r="T118" s="38"/>
      <c r="U118" s="38"/>
      <c r="V118" s="38"/>
      <c r="W118" s="38"/>
      <c r="X118" s="38"/>
      <c r="Y118" s="38"/>
      <c r="Z118" s="38"/>
    </row>
    <row r="119" spans="1:26" ht="33" customHeight="1" x14ac:dyDescent="0.3">
      <c r="A119" s="38"/>
      <c r="B119" s="283" t="str">
        <f>+LEFT(C119,5)</f>
        <v xml:space="preserve">17.8 </v>
      </c>
      <c r="C119" s="283" t="s">
        <v>653</v>
      </c>
      <c r="D119" s="286" t="s">
        <v>648</v>
      </c>
      <c r="E119" s="373" t="s">
        <v>654</v>
      </c>
      <c r="F119" s="325">
        <v>2</v>
      </c>
      <c r="G119" s="49">
        <v>1</v>
      </c>
      <c r="H119" s="111" t="s">
        <v>655</v>
      </c>
      <c r="I119" s="428" t="s">
        <v>656</v>
      </c>
      <c r="J119" s="318">
        <v>2</v>
      </c>
      <c r="K119" s="312"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Deficiencia de control (diseño o ejecución)</v>
      </c>
      <c r="L119" s="294">
        <f>+IF(K119="",312,IF(K119="Deficiencia de control mayor (diseño y ejecución)",320,IF(K119="Deficiencia de control (diseño o ejecución)",340,IF(K119="Oportunidad de mejora",360,380))))</f>
        <v>340</v>
      </c>
      <c r="M119" s="358">
        <v>6.9874559999999999</v>
      </c>
      <c r="N119" s="427">
        <f>+L119+M119</f>
        <v>346.98745600000001</v>
      </c>
      <c r="O119" s="38"/>
      <c r="P119" s="38"/>
      <c r="Q119" s="38"/>
      <c r="R119" s="38"/>
      <c r="S119" s="38"/>
      <c r="T119" s="38"/>
      <c r="U119" s="38"/>
      <c r="V119" s="38"/>
      <c r="W119" s="38"/>
      <c r="X119" s="38"/>
      <c r="Y119" s="38"/>
      <c r="Z119" s="38"/>
    </row>
    <row r="120" spans="1:26" ht="32.25" customHeight="1" x14ac:dyDescent="0.3">
      <c r="A120" s="38"/>
      <c r="B120" s="284"/>
      <c r="C120" s="284"/>
      <c r="D120" s="287"/>
      <c r="E120" s="287"/>
      <c r="F120" s="287"/>
      <c r="G120" s="51">
        <v>2</v>
      </c>
      <c r="H120" s="68" t="s">
        <v>657</v>
      </c>
      <c r="I120" s="287"/>
      <c r="J120" s="316"/>
      <c r="K120" s="313"/>
      <c r="L120" s="281"/>
      <c r="M120" s="242"/>
      <c r="N120" s="242"/>
      <c r="O120" s="38"/>
      <c r="P120" s="38"/>
      <c r="Q120" s="38"/>
      <c r="R120" s="38"/>
      <c r="S120" s="38"/>
      <c r="T120" s="38"/>
      <c r="U120" s="38"/>
      <c r="V120" s="38"/>
      <c r="W120" s="38"/>
      <c r="X120" s="38"/>
      <c r="Y120" s="38"/>
      <c r="Z120" s="38"/>
    </row>
    <row r="121" spans="1:26" ht="29.25" customHeight="1" x14ac:dyDescent="0.3">
      <c r="A121" s="38"/>
      <c r="B121" s="284"/>
      <c r="C121" s="284"/>
      <c r="D121" s="287"/>
      <c r="E121" s="287"/>
      <c r="F121" s="287"/>
      <c r="G121" s="51">
        <v>3</v>
      </c>
      <c r="H121" s="68" t="s">
        <v>658</v>
      </c>
      <c r="I121" s="287"/>
      <c r="J121" s="316"/>
      <c r="K121" s="313"/>
      <c r="L121" s="281"/>
      <c r="M121" s="242"/>
      <c r="N121" s="242"/>
      <c r="O121" s="38"/>
      <c r="P121" s="38"/>
      <c r="Q121" s="38"/>
      <c r="R121" s="38"/>
      <c r="S121" s="38"/>
      <c r="T121" s="38"/>
      <c r="U121" s="38"/>
      <c r="V121" s="38"/>
      <c r="W121" s="38"/>
      <c r="X121" s="38"/>
      <c r="Y121" s="38"/>
      <c r="Z121" s="38"/>
    </row>
    <row r="122" spans="1:26" ht="22.5" customHeight="1" x14ac:dyDescent="0.3">
      <c r="A122" s="38"/>
      <c r="B122" s="284"/>
      <c r="C122" s="284"/>
      <c r="D122" s="287"/>
      <c r="E122" s="287"/>
      <c r="F122" s="287"/>
      <c r="G122" s="51">
        <v>4</v>
      </c>
      <c r="H122" s="64"/>
      <c r="I122" s="287"/>
      <c r="J122" s="316"/>
      <c r="K122" s="313"/>
      <c r="L122" s="281"/>
      <c r="M122" s="242"/>
      <c r="N122" s="242"/>
      <c r="O122" s="38"/>
      <c r="P122" s="38"/>
      <c r="Q122" s="38"/>
      <c r="R122" s="38"/>
      <c r="S122" s="38"/>
      <c r="T122" s="38"/>
      <c r="U122" s="38"/>
      <c r="V122" s="38"/>
      <c r="W122" s="38"/>
      <c r="X122" s="38"/>
      <c r="Y122" s="38"/>
      <c r="Z122" s="38"/>
    </row>
    <row r="123" spans="1:26" ht="22.5" customHeight="1" x14ac:dyDescent="0.3">
      <c r="A123" s="38"/>
      <c r="B123" s="284"/>
      <c r="C123" s="284"/>
      <c r="D123" s="287"/>
      <c r="E123" s="287"/>
      <c r="F123" s="287"/>
      <c r="G123" s="51">
        <v>5</v>
      </c>
      <c r="H123" s="64"/>
      <c r="I123" s="287"/>
      <c r="J123" s="316"/>
      <c r="K123" s="313"/>
      <c r="L123" s="281"/>
      <c r="M123" s="242"/>
      <c r="N123" s="242"/>
      <c r="O123" s="38"/>
      <c r="P123" s="38"/>
      <c r="Q123" s="38"/>
      <c r="R123" s="38"/>
      <c r="S123" s="38"/>
      <c r="T123" s="38"/>
      <c r="U123" s="38"/>
      <c r="V123" s="38"/>
      <c r="W123" s="38"/>
      <c r="X123" s="38"/>
      <c r="Y123" s="38"/>
      <c r="Z123" s="38"/>
    </row>
    <row r="124" spans="1:26" ht="22.5" customHeight="1" x14ac:dyDescent="0.3">
      <c r="A124" s="38"/>
      <c r="B124" s="284"/>
      <c r="C124" s="284"/>
      <c r="D124" s="287"/>
      <c r="E124" s="287"/>
      <c r="F124" s="287"/>
      <c r="G124" s="51">
        <v>6</v>
      </c>
      <c r="H124" s="51"/>
      <c r="I124" s="287"/>
      <c r="J124" s="316"/>
      <c r="K124" s="313"/>
      <c r="L124" s="281"/>
      <c r="M124" s="242"/>
      <c r="N124" s="242"/>
      <c r="O124" s="38"/>
      <c r="P124" s="38"/>
      <c r="Q124" s="38"/>
      <c r="R124" s="38"/>
      <c r="S124" s="38"/>
      <c r="T124" s="38"/>
      <c r="U124" s="38"/>
      <c r="V124" s="38"/>
      <c r="W124" s="38"/>
      <c r="X124" s="38"/>
      <c r="Y124" s="38"/>
      <c r="Z124" s="38"/>
    </row>
    <row r="125" spans="1:26" ht="22.5" customHeight="1" x14ac:dyDescent="0.3">
      <c r="A125" s="38"/>
      <c r="B125" s="284"/>
      <c r="C125" s="284"/>
      <c r="D125" s="287"/>
      <c r="E125" s="287"/>
      <c r="F125" s="287"/>
      <c r="G125" s="51">
        <v>7</v>
      </c>
      <c r="H125" s="51"/>
      <c r="I125" s="287"/>
      <c r="J125" s="316"/>
      <c r="K125" s="313"/>
      <c r="L125" s="281"/>
      <c r="M125" s="242"/>
      <c r="N125" s="242"/>
      <c r="O125" s="38"/>
      <c r="P125" s="38"/>
      <c r="Q125" s="38"/>
      <c r="R125" s="38"/>
      <c r="S125" s="38"/>
      <c r="T125" s="38"/>
      <c r="U125" s="38"/>
      <c r="V125" s="38"/>
      <c r="W125" s="38"/>
      <c r="X125" s="38"/>
      <c r="Y125" s="38"/>
      <c r="Z125" s="38"/>
    </row>
    <row r="126" spans="1:26" ht="22.5" customHeight="1" x14ac:dyDescent="0.3">
      <c r="A126" s="38"/>
      <c r="B126" s="285"/>
      <c r="C126" s="285"/>
      <c r="D126" s="288"/>
      <c r="E126" s="288"/>
      <c r="F126" s="288"/>
      <c r="G126" s="60">
        <v>8</v>
      </c>
      <c r="H126" s="60"/>
      <c r="I126" s="288"/>
      <c r="J126" s="317"/>
      <c r="K126" s="314"/>
      <c r="L126" s="282"/>
      <c r="M126" s="242"/>
      <c r="N126" s="242"/>
      <c r="O126" s="38"/>
      <c r="P126" s="38"/>
      <c r="Q126" s="38"/>
      <c r="R126" s="38"/>
      <c r="S126" s="38"/>
      <c r="T126" s="38"/>
      <c r="U126" s="38"/>
      <c r="V126" s="38"/>
      <c r="W126" s="38"/>
      <c r="X126" s="38"/>
      <c r="Y126" s="38"/>
      <c r="Z126" s="38"/>
    </row>
    <row r="127" spans="1:26" ht="22.5" customHeight="1" x14ac:dyDescent="0.3">
      <c r="A127" s="38"/>
      <c r="B127" s="283" t="str">
        <f>+LEFT(C127,5)</f>
        <v xml:space="preserve">17.9 </v>
      </c>
      <c r="C127" s="283" t="s">
        <v>659</v>
      </c>
      <c r="D127" s="286" t="s">
        <v>648</v>
      </c>
      <c r="E127" s="373" t="s">
        <v>660</v>
      </c>
      <c r="F127" s="325">
        <v>3</v>
      </c>
      <c r="G127" s="62">
        <v>1</v>
      </c>
      <c r="H127" s="57" t="s">
        <v>661</v>
      </c>
      <c r="I127" s="373" t="s">
        <v>662</v>
      </c>
      <c r="J127" s="318">
        <v>3</v>
      </c>
      <c r="K127" s="312"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294">
        <f>+IF(K127="",312,IF(K127="Deficiencia de control mayor (diseño y ejecución)",320,IF(K127="Deficiencia de control (diseño o ejecución)",340,IF(K127="Oportunidad de mejora",360,380))))</f>
        <v>380</v>
      </c>
      <c r="M127" s="358">
        <v>7.0122999999999998</v>
      </c>
      <c r="N127" s="427">
        <f>+L127+M127</f>
        <v>387.01229999999998</v>
      </c>
      <c r="O127" s="38"/>
      <c r="P127" s="38"/>
      <c r="Q127" s="38"/>
      <c r="R127" s="38"/>
      <c r="S127" s="38"/>
      <c r="T127" s="38"/>
      <c r="U127" s="38"/>
      <c r="V127" s="38"/>
      <c r="W127" s="38"/>
      <c r="X127" s="38"/>
      <c r="Y127" s="38"/>
      <c r="Z127" s="38"/>
    </row>
    <row r="128" spans="1:26" ht="32.25" customHeight="1" x14ac:dyDescent="0.3">
      <c r="A128" s="38"/>
      <c r="B128" s="284"/>
      <c r="C128" s="284"/>
      <c r="D128" s="287"/>
      <c r="E128" s="287"/>
      <c r="F128" s="287"/>
      <c r="G128" s="51">
        <v>2</v>
      </c>
      <c r="H128" s="68" t="s">
        <v>663</v>
      </c>
      <c r="I128" s="287"/>
      <c r="J128" s="316"/>
      <c r="K128" s="313"/>
      <c r="L128" s="281"/>
      <c r="M128" s="242"/>
      <c r="N128" s="242"/>
      <c r="O128" s="38"/>
      <c r="P128" s="38"/>
      <c r="Q128" s="38"/>
      <c r="R128" s="38"/>
      <c r="S128" s="38"/>
      <c r="T128" s="38"/>
      <c r="U128" s="38"/>
      <c r="V128" s="38"/>
      <c r="W128" s="38"/>
      <c r="X128" s="38"/>
      <c r="Y128" s="38"/>
      <c r="Z128" s="38"/>
    </row>
    <row r="129" spans="1:26" ht="41.25" customHeight="1" x14ac:dyDescent="0.3">
      <c r="A129" s="38"/>
      <c r="B129" s="284"/>
      <c r="C129" s="284"/>
      <c r="D129" s="287"/>
      <c r="E129" s="287"/>
      <c r="F129" s="287"/>
      <c r="G129" s="51">
        <v>3</v>
      </c>
      <c r="H129" s="68" t="s">
        <v>664</v>
      </c>
      <c r="I129" s="287"/>
      <c r="J129" s="316"/>
      <c r="K129" s="313"/>
      <c r="L129" s="281"/>
      <c r="M129" s="242"/>
      <c r="N129" s="242"/>
      <c r="O129" s="38"/>
      <c r="P129" s="38"/>
      <c r="Q129" s="38"/>
      <c r="R129" s="38"/>
      <c r="S129" s="38"/>
      <c r="T129" s="38"/>
      <c r="U129" s="38"/>
      <c r="V129" s="38"/>
      <c r="W129" s="38"/>
      <c r="X129" s="38"/>
      <c r="Y129" s="38"/>
      <c r="Z129" s="38"/>
    </row>
    <row r="130" spans="1:26" ht="22.5" customHeight="1" x14ac:dyDescent="0.3">
      <c r="A130" s="38"/>
      <c r="B130" s="284"/>
      <c r="C130" s="284"/>
      <c r="D130" s="287"/>
      <c r="E130" s="287"/>
      <c r="F130" s="287"/>
      <c r="G130" s="51">
        <v>4</v>
      </c>
      <c r="H130" s="51"/>
      <c r="I130" s="287"/>
      <c r="J130" s="316"/>
      <c r="K130" s="313"/>
      <c r="L130" s="281"/>
      <c r="M130" s="242"/>
      <c r="N130" s="242"/>
      <c r="O130" s="38"/>
      <c r="P130" s="38"/>
      <c r="Q130" s="38"/>
      <c r="R130" s="38"/>
      <c r="S130" s="38"/>
      <c r="T130" s="38"/>
      <c r="U130" s="38"/>
      <c r="V130" s="38"/>
      <c r="W130" s="38"/>
      <c r="X130" s="38"/>
      <c r="Y130" s="38"/>
      <c r="Z130" s="38"/>
    </row>
    <row r="131" spans="1:26" ht="22.5" customHeight="1" x14ac:dyDescent="0.3">
      <c r="A131" s="38"/>
      <c r="B131" s="284"/>
      <c r="C131" s="284"/>
      <c r="D131" s="287"/>
      <c r="E131" s="287"/>
      <c r="F131" s="287"/>
      <c r="G131" s="51">
        <v>5</v>
      </c>
      <c r="H131" s="51"/>
      <c r="I131" s="287"/>
      <c r="J131" s="316"/>
      <c r="K131" s="313"/>
      <c r="L131" s="281"/>
      <c r="M131" s="242"/>
      <c r="N131" s="242"/>
      <c r="O131" s="38"/>
      <c r="P131" s="38"/>
      <c r="Q131" s="38"/>
      <c r="R131" s="38"/>
      <c r="S131" s="38"/>
      <c r="T131" s="38"/>
      <c r="U131" s="38"/>
      <c r="V131" s="38"/>
      <c r="W131" s="38"/>
      <c r="X131" s="38"/>
      <c r="Y131" s="38"/>
      <c r="Z131" s="38"/>
    </row>
    <row r="132" spans="1:26" ht="22.5" customHeight="1" x14ac:dyDescent="0.3">
      <c r="A132" s="38"/>
      <c r="B132" s="284"/>
      <c r="C132" s="284"/>
      <c r="D132" s="287"/>
      <c r="E132" s="287"/>
      <c r="F132" s="287"/>
      <c r="G132" s="51">
        <v>6</v>
      </c>
      <c r="H132" s="51"/>
      <c r="I132" s="287"/>
      <c r="J132" s="316"/>
      <c r="K132" s="313"/>
      <c r="L132" s="281"/>
      <c r="M132" s="242"/>
      <c r="N132" s="242"/>
      <c r="O132" s="38"/>
      <c r="P132" s="38"/>
      <c r="Q132" s="38"/>
      <c r="R132" s="38"/>
      <c r="S132" s="38"/>
      <c r="T132" s="38"/>
      <c r="U132" s="38"/>
      <c r="V132" s="38"/>
      <c r="W132" s="38"/>
      <c r="X132" s="38"/>
      <c r="Y132" s="38"/>
      <c r="Z132" s="38"/>
    </row>
    <row r="133" spans="1:26" ht="22.5" customHeight="1" x14ac:dyDescent="0.3">
      <c r="A133" s="38"/>
      <c r="B133" s="284"/>
      <c r="C133" s="284"/>
      <c r="D133" s="287"/>
      <c r="E133" s="287"/>
      <c r="F133" s="287"/>
      <c r="G133" s="51">
        <v>7</v>
      </c>
      <c r="H133" s="51"/>
      <c r="I133" s="287"/>
      <c r="J133" s="316"/>
      <c r="K133" s="313"/>
      <c r="L133" s="281"/>
      <c r="M133" s="242"/>
      <c r="N133" s="242"/>
      <c r="O133" s="38"/>
      <c r="P133" s="38"/>
      <c r="Q133" s="38"/>
      <c r="R133" s="38"/>
      <c r="S133" s="38"/>
      <c r="T133" s="38"/>
      <c r="U133" s="38"/>
      <c r="V133" s="38"/>
      <c r="W133" s="38"/>
      <c r="X133" s="38"/>
      <c r="Y133" s="38"/>
      <c r="Z133" s="38"/>
    </row>
    <row r="134" spans="1:26" ht="22.5" customHeight="1" x14ac:dyDescent="0.3">
      <c r="A134" s="38"/>
      <c r="B134" s="285"/>
      <c r="C134" s="285"/>
      <c r="D134" s="288"/>
      <c r="E134" s="288"/>
      <c r="F134" s="288"/>
      <c r="G134" s="60">
        <v>8</v>
      </c>
      <c r="H134" s="60"/>
      <c r="I134" s="288"/>
      <c r="J134" s="317"/>
      <c r="K134" s="314"/>
      <c r="L134" s="282"/>
      <c r="M134" s="242"/>
      <c r="N134" s="242"/>
      <c r="O134" s="38"/>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69"/>
      <c r="M135" s="69"/>
      <c r="N135" s="109"/>
      <c r="O135" s="38"/>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69"/>
      <c r="M136" s="69"/>
      <c r="N136" s="109"/>
      <c r="O136" s="38"/>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69"/>
      <c r="M137" s="69"/>
      <c r="N137" s="109"/>
      <c r="O137" s="38"/>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69"/>
      <c r="M138" s="69"/>
      <c r="N138" s="109"/>
      <c r="O138" s="38"/>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69"/>
      <c r="M139" s="69"/>
      <c r="N139" s="109"/>
      <c r="O139" s="38"/>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69"/>
      <c r="M140" s="69"/>
      <c r="N140" s="109"/>
      <c r="O140" s="38"/>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69"/>
      <c r="M141" s="69"/>
      <c r="N141" s="109"/>
      <c r="O141" s="38"/>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69"/>
      <c r="M142" s="69"/>
      <c r="N142" s="109"/>
      <c r="O142" s="38"/>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69"/>
      <c r="M143" s="69"/>
      <c r="N143" s="109"/>
      <c r="O143" s="38"/>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69"/>
      <c r="M144" s="69"/>
      <c r="N144" s="109"/>
      <c r="O144" s="38"/>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69"/>
      <c r="M145" s="69"/>
      <c r="N145" s="109"/>
      <c r="O145" s="38"/>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69"/>
      <c r="M146" s="69"/>
      <c r="N146" s="109"/>
      <c r="O146" s="38"/>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69"/>
      <c r="M147" s="69"/>
      <c r="N147" s="109"/>
      <c r="O147" s="38"/>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69"/>
      <c r="M148" s="69"/>
      <c r="N148" s="109"/>
      <c r="O148" s="38"/>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69"/>
      <c r="M149" s="69"/>
      <c r="N149" s="109"/>
      <c r="O149" s="38"/>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69"/>
      <c r="M150" s="69"/>
      <c r="N150" s="109"/>
      <c r="O150" s="38"/>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69"/>
      <c r="M151" s="69"/>
      <c r="N151" s="109"/>
      <c r="O151" s="38"/>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69"/>
      <c r="M152" s="69"/>
      <c r="N152" s="109"/>
      <c r="O152" s="38"/>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69"/>
      <c r="M153" s="69"/>
      <c r="N153" s="109"/>
      <c r="O153" s="38"/>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69"/>
      <c r="M154" s="69"/>
      <c r="N154" s="109"/>
      <c r="O154" s="38"/>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69"/>
      <c r="M155" s="69"/>
      <c r="N155" s="109"/>
      <c r="O155" s="38"/>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69"/>
      <c r="M156" s="69"/>
      <c r="N156" s="109"/>
      <c r="O156" s="38"/>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69"/>
      <c r="M157" s="69"/>
      <c r="N157" s="109"/>
      <c r="O157" s="38"/>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69"/>
      <c r="M158" s="69"/>
      <c r="N158" s="109"/>
      <c r="O158" s="38"/>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69"/>
      <c r="M159" s="69"/>
      <c r="N159" s="109"/>
      <c r="O159" s="38"/>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69"/>
      <c r="M160" s="69"/>
      <c r="N160" s="109"/>
      <c r="O160" s="38"/>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69"/>
      <c r="M161" s="69"/>
      <c r="N161" s="109"/>
      <c r="O161" s="38"/>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69"/>
      <c r="M162" s="69"/>
      <c r="N162" s="109"/>
      <c r="O162" s="38"/>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69"/>
      <c r="M163" s="69"/>
      <c r="N163" s="109"/>
      <c r="O163" s="38"/>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69"/>
      <c r="M164" s="69"/>
      <c r="N164" s="109"/>
      <c r="O164" s="38"/>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69"/>
      <c r="M165" s="69"/>
      <c r="N165" s="109"/>
      <c r="O165" s="38"/>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69"/>
      <c r="M166" s="69"/>
      <c r="N166" s="109"/>
      <c r="O166" s="38"/>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69"/>
      <c r="M167" s="69"/>
      <c r="N167" s="109"/>
      <c r="O167" s="38"/>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69"/>
      <c r="M168" s="69"/>
      <c r="N168" s="109"/>
      <c r="O168" s="38"/>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69"/>
      <c r="M169" s="69"/>
      <c r="N169" s="109"/>
      <c r="O169" s="38"/>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69"/>
      <c r="M170" s="69"/>
      <c r="N170" s="109"/>
      <c r="O170" s="38"/>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69"/>
      <c r="M171" s="69"/>
      <c r="N171" s="109"/>
      <c r="O171" s="38"/>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69"/>
      <c r="M172" s="69"/>
      <c r="N172" s="109"/>
      <c r="O172" s="38"/>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69"/>
      <c r="M173" s="69"/>
      <c r="N173" s="109"/>
      <c r="O173" s="38"/>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69"/>
      <c r="M174" s="69"/>
      <c r="N174" s="109"/>
      <c r="O174" s="38"/>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69"/>
      <c r="M175" s="69"/>
      <c r="N175" s="109"/>
      <c r="O175" s="38"/>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69"/>
      <c r="M176" s="69"/>
      <c r="N176" s="109"/>
      <c r="O176" s="38"/>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69"/>
      <c r="M177" s="69"/>
      <c r="N177" s="109"/>
      <c r="O177" s="38"/>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69"/>
      <c r="M178" s="69"/>
      <c r="N178" s="109"/>
      <c r="O178" s="38"/>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69"/>
      <c r="M179" s="69"/>
      <c r="N179" s="109"/>
      <c r="O179" s="38"/>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69"/>
      <c r="M180" s="69"/>
      <c r="N180" s="109"/>
      <c r="O180" s="38"/>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69"/>
      <c r="M181" s="69"/>
      <c r="N181" s="109"/>
      <c r="O181" s="38"/>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69"/>
      <c r="M182" s="69"/>
      <c r="N182" s="109"/>
      <c r="O182" s="38"/>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69"/>
      <c r="M183" s="69"/>
      <c r="N183" s="109"/>
      <c r="O183" s="38"/>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69"/>
      <c r="M184" s="69"/>
      <c r="N184" s="109"/>
      <c r="O184" s="38"/>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69"/>
      <c r="M185" s="69"/>
      <c r="N185" s="109"/>
      <c r="O185" s="38"/>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69"/>
      <c r="M186" s="69"/>
      <c r="N186" s="109"/>
      <c r="O186" s="38"/>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69"/>
      <c r="M187" s="69"/>
      <c r="N187" s="109"/>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69"/>
      <c r="M188" s="69"/>
      <c r="N188" s="109"/>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69"/>
      <c r="M189" s="69"/>
      <c r="N189" s="109"/>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69"/>
      <c r="M190" s="69"/>
      <c r="N190" s="109"/>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69"/>
      <c r="M191" s="69"/>
      <c r="N191" s="109"/>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69"/>
      <c r="M192" s="69"/>
      <c r="N192" s="109"/>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69"/>
      <c r="M193" s="69"/>
      <c r="N193" s="109"/>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69"/>
      <c r="M194" s="69"/>
      <c r="N194" s="109"/>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69"/>
      <c r="M195" s="69"/>
      <c r="N195" s="109"/>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69"/>
      <c r="M196" s="69"/>
      <c r="N196" s="109"/>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69"/>
      <c r="M197" s="69"/>
      <c r="N197" s="109"/>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69"/>
      <c r="M198" s="69"/>
      <c r="N198" s="109"/>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69"/>
      <c r="M199" s="69"/>
      <c r="N199" s="109"/>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69"/>
      <c r="M200" s="69"/>
      <c r="N200" s="109"/>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69"/>
      <c r="M201" s="69"/>
      <c r="N201" s="109"/>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69"/>
      <c r="M202" s="69"/>
      <c r="N202" s="109"/>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69"/>
      <c r="M203" s="69"/>
      <c r="N203" s="109"/>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69"/>
      <c r="M204" s="69"/>
      <c r="N204" s="109"/>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69"/>
      <c r="M205" s="69"/>
      <c r="N205" s="109"/>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69"/>
      <c r="M206" s="69"/>
      <c r="N206" s="109"/>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69"/>
      <c r="M207" s="69"/>
      <c r="N207" s="109"/>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69"/>
      <c r="M208" s="69"/>
      <c r="N208" s="109"/>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69"/>
      <c r="M209" s="69"/>
      <c r="N209" s="109"/>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69"/>
      <c r="M210" s="69"/>
      <c r="N210" s="109"/>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69"/>
      <c r="M211" s="69"/>
      <c r="N211" s="109"/>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69"/>
      <c r="M212" s="69"/>
      <c r="N212" s="109"/>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69"/>
      <c r="M213" s="69"/>
      <c r="N213" s="109"/>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69"/>
      <c r="M214" s="69"/>
      <c r="N214" s="109"/>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69"/>
      <c r="M215" s="69"/>
      <c r="N215" s="109"/>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69"/>
      <c r="M216" s="69"/>
      <c r="N216" s="109"/>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69"/>
      <c r="M217" s="69"/>
      <c r="N217" s="109"/>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69"/>
      <c r="M218" s="69"/>
      <c r="N218" s="109"/>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69"/>
      <c r="M219" s="69"/>
      <c r="N219" s="109"/>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69"/>
      <c r="M220" s="69"/>
      <c r="N220" s="109"/>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69"/>
      <c r="M221" s="69"/>
      <c r="N221" s="109"/>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69"/>
      <c r="M222" s="69"/>
      <c r="N222" s="109"/>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69"/>
      <c r="M223" s="69"/>
      <c r="N223" s="109"/>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69"/>
      <c r="M224" s="69"/>
      <c r="N224" s="109"/>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69"/>
      <c r="M225" s="69"/>
      <c r="N225" s="109"/>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69"/>
      <c r="M226" s="69"/>
      <c r="N226" s="109"/>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69"/>
      <c r="M227" s="69"/>
      <c r="N227" s="109"/>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69"/>
      <c r="M228" s="69"/>
      <c r="N228" s="109"/>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69"/>
      <c r="M229" s="69"/>
      <c r="N229" s="109"/>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69"/>
      <c r="M230" s="69"/>
      <c r="N230" s="109"/>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69"/>
      <c r="M231" s="69"/>
      <c r="N231" s="109"/>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69"/>
      <c r="M232" s="69"/>
      <c r="N232" s="109"/>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69"/>
      <c r="M233" s="69"/>
      <c r="N233" s="109"/>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69"/>
      <c r="M234" s="69"/>
      <c r="N234" s="109"/>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69"/>
      <c r="M235" s="69"/>
      <c r="N235" s="109"/>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69"/>
      <c r="M236" s="69"/>
      <c r="N236" s="109"/>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69"/>
      <c r="M237" s="69"/>
      <c r="N237" s="109"/>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69"/>
      <c r="M238" s="69"/>
      <c r="N238" s="109"/>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69"/>
      <c r="M239" s="69"/>
      <c r="N239" s="109"/>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69"/>
      <c r="M240" s="69"/>
      <c r="N240" s="109"/>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69"/>
      <c r="M241" s="69"/>
      <c r="N241" s="109"/>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69"/>
      <c r="M242" s="69"/>
      <c r="N242" s="109"/>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69"/>
      <c r="M243" s="69"/>
      <c r="N243" s="109"/>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69"/>
      <c r="M244" s="69"/>
      <c r="N244" s="109"/>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69"/>
      <c r="M245" s="69"/>
      <c r="N245" s="109"/>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69"/>
      <c r="M246" s="69"/>
      <c r="N246" s="109"/>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69"/>
      <c r="M247" s="69"/>
      <c r="N247" s="109"/>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69"/>
      <c r="M248" s="69"/>
      <c r="N248" s="109"/>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69"/>
      <c r="M249" s="69"/>
      <c r="N249" s="109"/>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69"/>
      <c r="M250" s="69"/>
      <c r="N250" s="109"/>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69"/>
      <c r="M251" s="69"/>
      <c r="N251" s="109"/>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69"/>
      <c r="M252" s="69"/>
      <c r="N252" s="109"/>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69"/>
      <c r="M253" s="69"/>
      <c r="N253" s="109"/>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69"/>
      <c r="M254" s="69"/>
      <c r="N254" s="109"/>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69"/>
      <c r="M255" s="69"/>
      <c r="N255" s="109"/>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69"/>
      <c r="M256" s="69"/>
      <c r="N256" s="109"/>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69"/>
      <c r="M257" s="69"/>
      <c r="N257" s="109"/>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69"/>
      <c r="M258" s="69"/>
      <c r="N258" s="109"/>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69"/>
      <c r="M259" s="69"/>
      <c r="N259" s="109"/>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69"/>
      <c r="M260" s="69"/>
      <c r="N260" s="109"/>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69"/>
      <c r="M261" s="69"/>
      <c r="N261" s="109"/>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69"/>
      <c r="M262" s="69"/>
      <c r="N262" s="109"/>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69"/>
      <c r="M263" s="69"/>
      <c r="N263" s="109"/>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69"/>
      <c r="M264" s="69"/>
      <c r="N264" s="109"/>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69"/>
      <c r="M265" s="69"/>
      <c r="N265" s="109"/>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69"/>
      <c r="M266" s="69"/>
      <c r="N266" s="109"/>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69"/>
      <c r="M267" s="69"/>
      <c r="N267" s="109"/>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69"/>
      <c r="M268" s="69"/>
      <c r="N268" s="109"/>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69"/>
      <c r="M269" s="69"/>
      <c r="N269" s="109"/>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69"/>
      <c r="M270" s="69"/>
      <c r="N270" s="109"/>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69"/>
      <c r="M271" s="69"/>
      <c r="N271" s="109"/>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69"/>
      <c r="M272" s="69"/>
      <c r="N272" s="109"/>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69"/>
      <c r="M273" s="69"/>
      <c r="N273" s="109"/>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69"/>
      <c r="M274" s="69"/>
      <c r="N274" s="109"/>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69"/>
      <c r="M275" s="69"/>
      <c r="N275" s="109"/>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69"/>
      <c r="M276" s="69"/>
      <c r="N276" s="109"/>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69"/>
      <c r="M277" s="69"/>
      <c r="N277" s="109"/>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69"/>
      <c r="M278" s="69"/>
      <c r="N278" s="109"/>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69"/>
      <c r="M279" s="69"/>
      <c r="N279" s="109"/>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69"/>
      <c r="M280" s="69"/>
      <c r="N280" s="109"/>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69"/>
      <c r="M281" s="69"/>
      <c r="N281" s="109"/>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69"/>
      <c r="M282" s="69"/>
      <c r="N282" s="109"/>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69"/>
      <c r="M283" s="69"/>
      <c r="N283" s="109"/>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69"/>
      <c r="M284" s="69"/>
      <c r="N284" s="109"/>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69"/>
      <c r="M285" s="69"/>
      <c r="N285" s="109"/>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69"/>
      <c r="M286" s="69"/>
      <c r="N286" s="109"/>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69"/>
      <c r="M287" s="69"/>
      <c r="N287" s="109"/>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69"/>
      <c r="M288" s="69"/>
      <c r="N288" s="109"/>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69"/>
      <c r="M289" s="69"/>
      <c r="N289" s="109"/>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69"/>
      <c r="M290" s="69"/>
      <c r="N290" s="109"/>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69"/>
      <c r="M291" s="69"/>
      <c r="N291" s="109"/>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69"/>
      <c r="M292" s="69"/>
      <c r="N292" s="109"/>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69"/>
      <c r="M293" s="69"/>
      <c r="N293" s="109"/>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69"/>
      <c r="M294" s="69"/>
      <c r="N294" s="109"/>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69"/>
      <c r="M295" s="69"/>
      <c r="N295" s="109"/>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69"/>
      <c r="M296" s="69"/>
      <c r="N296" s="109"/>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69"/>
      <c r="M297" s="69"/>
      <c r="N297" s="109"/>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69"/>
      <c r="M298" s="69"/>
      <c r="N298" s="109"/>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69"/>
      <c r="M299" s="69"/>
      <c r="N299" s="109"/>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69"/>
      <c r="M300" s="69"/>
      <c r="N300" s="109"/>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69"/>
      <c r="M301" s="69"/>
      <c r="N301" s="109"/>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69"/>
      <c r="M302" s="69"/>
      <c r="N302" s="109"/>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69"/>
      <c r="M303" s="69"/>
      <c r="N303" s="109"/>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69"/>
      <c r="M304" s="69"/>
      <c r="N304" s="109"/>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69"/>
      <c r="M305" s="69"/>
      <c r="N305" s="109"/>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69"/>
      <c r="M306" s="69"/>
      <c r="N306" s="109"/>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69"/>
      <c r="M307" s="69"/>
      <c r="N307" s="109"/>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69"/>
      <c r="M308" s="69"/>
      <c r="N308" s="109"/>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69"/>
      <c r="M309" s="69"/>
      <c r="N309" s="109"/>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69"/>
      <c r="M310" s="69"/>
      <c r="N310" s="109"/>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69"/>
      <c r="M311" s="69"/>
      <c r="N311" s="109"/>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69"/>
      <c r="M312" s="69"/>
      <c r="N312" s="109"/>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69"/>
      <c r="M313" s="69"/>
      <c r="N313" s="109"/>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69"/>
      <c r="M314" s="69"/>
      <c r="N314" s="109"/>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69"/>
      <c r="M315" s="69"/>
      <c r="N315" s="109"/>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69"/>
      <c r="M316" s="69"/>
      <c r="N316" s="109"/>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69"/>
      <c r="M317" s="69"/>
      <c r="N317" s="109"/>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69"/>
      <c r="M318" s="69"/>
      <c r="N318" s="109"/>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69"/>
      <c r="M319" s="69"/>
      <c r="N319" s="109"/>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69"/>
      <c r="M320" s="69"/>
      <c r="N320" s="109"/>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69"/>
      <c r="M321" s="69"/>
      <c r="N321" s="109"/>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69"/>
      <c r="M322" s="69"/>
      <c r="N322" s="109"/>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69"/>
      <c r="M323" s="69"/>
      <c r="N323" s="109"/>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69"/>
      <c r="M324" s="69"/>
      <c r="N324" s="109"/>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69"/>
      <c r="M325" s="69"/>
      <c r="N325" s="109"/>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69"/>
      <c r="M326" s="69"/>
      <c r="N326" s="109"/>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69"/>
      <c r="M327" s="69"/>
      <c r="N327" s="109"/>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69"/>
      <c r="M328" s="69"/>
      <c r="N328" s="109"/>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69"/>
      <c r="M329" s="69"/>
      <c r="N329" s="109"/>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69"/>
      <c r="M330" s="69"/>
      <c r="N330" s="109"/>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69"/>
      <c r="M331" s="69"/>
      <c r="N331" s="109"/>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69"/>
      <c r="M332" s="69"/>
      <c r="N332" s="109"/>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69"/>
      <c r="M333" s="69"/>
      <c r="N333" s="109"/>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69"/>
      <c r="M334" s="69"/>
      <c r="N334" s="109"/>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69"/>
      <c r="M335" s="69"/>
      <c r="N335" s="109"/>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69"/>
      <c r="M336" s="69"/>
      <c r="N336" s="109"/>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69"/>
      <c r="M337" s="69"/>
      <c r="N337" s="109"/>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69"/>
      <c r="M338" s="69"/>
      <c r="N338" s="109"/>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69"/>
      <c r="M339" s="69"/>
      <c r="N339" s="109"/>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69"/>
      <c r="M340" s="69"/>
      <c r="N340" s="109"/>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69"/>
      <c r="M341" s="69"/>
      <c r="N341" s="109"/>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69"/>
      <c r="M342" s="69"/>
      <c r="N342" s="109"/>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69"/>
      <c r="M343" s="69"/>
      <c r="N343" s="109"/>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69"/>
      <c r="M344" s="69"/>
      <c r="N344" s="109"/>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69"/>
      <c r="M345" s="69"/>
      <c r="N345" s="109"/>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69"/>
      <c r="M346" s="69"/>
      <c r="N346" s="109"/>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69"/>
      <c r="M347" s="69"/>
      <c r="N347" s="109"/>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69"/>
      <c r="M348" s="69"/>
      <c r="N348" s="109"/>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69"/>
      <c r="M349" s="69"/>
      <c r="N349" s="109"/>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69"/>
      <c r="M350" s="69"/>
      <c r="N350" s="109"/>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69"/>
      <c r="M351" s="69"/>
      <c r="N351" s="109"/>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69"/>
      <c r="M352" s="69"/>
      <c r="N352" s="109"/>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69"/>
      <c r="M353" s="69"/>
      <c r="N353" s="109"/>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69"/>
      <c r="M354" s="69"/>
      <c r="N354" s="109"/>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69"/>
      <c r="M355" s="69"/>
      <c r="N355" s="109"/>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69"/>
      <c r="M356" s="69"/>
      <c r="N356" s="109"/>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69"/>
      <c r="M357" s="69"/>
      <c r="N357" s="109"/>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69"/>
      <c r="M358" s="69"/>
      <c r="N358" s="109"/>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69"/>
      <c r="M359" s="69"/>
      <c r="N359" s="109"/>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69"/>
      <c r="M360" s="69"/>
      <c r="N360" s="109"/>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69"/>
      <c r="M361" s="69"/>
      <c r="N361" s="109"/>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69"/>
      <c r="M362" s="69"/>
      <c r="N362" s="109"/>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69"/>
      <c r="M363" s="69"/>
      <c r="N363" s="109"/>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69"/>
      <c r="M364" s="69"/>
      <c r="N364" s="109"/>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69"/>
      <c r="M365" s="69"/>
      <c r="N365" s="109"/>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69"/>
      <c r="M366" s="69"/>
      <c r="N366" s="109"/>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69"/>
      <c r="M367" s="69"/>
      <c r="N367" s="109"/>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69"/>
      <c r="M368" s="69"/>
      <c r="N368" s="109"/>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69"/>
      <c r="M369" s="69"/>
      <c r="N369" s="109"/>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69"/>
      <c r="M370" s="69"/>
      <c r="N370" s="109"/>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69"/>
      <c r="M371" s="69"/>
      <c r="N371" s="109"/>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69"/>
      <c r="M372" s="69"/>
      <c r="N372" s="109"/>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69"/>
      <c r="M373" s="69"/>
      <c r="N373" s="109"/>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69"/>
      <c r="M374" s="69"/>
      <c r="N374" s="109"/>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69"/>
      <c r="M375" s="69"/>
      <c r="N375" s="109"/>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69"/>
      <c r="M376" s="69"/>
      <c r="N376" s="109"/>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69"/>
      <c r="M377" s="69"/>
      <c r="N377" s="109"/>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69"/>
      <c r="M378" s="69"/>
      <c r="N378" s="109"/>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69"/>
      <c r="M379" s="69"/>
      <c r="N379" s="109"/>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69"/>
      <c r="M380" s="69"/>
      <c r="N380" s="109"/>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69"/>
      <c r="M381" s="69"/>
      <c r="N381" s="109"/>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69"/>
      <c r="M382" s="69"/>
      <c r="N382" s="109"/>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69"/>
      <c r="M383" s="69"/>
      <c r="N383" s="109"/>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69"/>
      <c r="M384" s="69"/>
      <c r="N384" s="109"/>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69"/>
      <c r="M385" s="69"/>
      <c r="N385" s="109"/>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69"/>
      <c r="M386" s="69"/>
      <c r="N386" s="109"/>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69"/>
      <c r="M387" s="69"/>
      <c r="N387" s="109"/>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69"/>
      <c r="M388" s="69"/>
      <c r="N388" s="109"/>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69"/>
      <c r="M389" s="69"/>
      <c r="N389" s="109"/>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69"/>
      <c r="M390" s="69"/>
      <c r="N390" s="109"/>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69"/>
      <c r="M391" s="69"/>
      <c r="N391" s="109"/>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69"/>
      <c r="M392" s="69"/>
      <c r="N392" s="109"/>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69"/>
      <c r="M393" s="69"/>
      <c r="N393" s="109"/>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69"/>
      <c r="M394" s="69"/>
      <c r="N394" s="109"/>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69"/>
      <c r="M395" s="69"/>
      <c r="N395" s="109"/>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69"/>
      <c r="M396" s="69"/>
      <c r="N396" s="109"/>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69"/>
      <c r="M397" s="69"/>
      <c r="N397" s="109"/>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69"/>
      <c r="M398" s="69"/>
      <c r="N398" s="109"/>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69"/>
      <c r="M399" s="69"/>
      <c r="N399" s="109"/>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69"/>
      <c r="M400" s="69"/>
      <c r="N400" s="109"/>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69"/>
      <c r="M401" s="69"/>
      <c r="N401" s="109"/>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69"/>
      <c r="M402" s="69"/>
      <c r="N402" s="109"/>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69"/>
      <c r="M403" s="69"/>
      <c r="N403" s="109"/>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69"/>
      <c r="M404" s="69"/>
      <c r="N404" s="109"/>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69"/>
      <c r="M405" s="69"/>
      <c r="N405" s="109"/>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69"/>
      <c r="M406" s="69"/>
      <c r="N406" s="109"/>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69"/>
      <c r="M407" s="69"/>
      <c r="N407" s="109"/>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69"/>
      <c r="M408" s="69"/>
      <c r="N408" s="109"/>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69"/>
      <c r="M409" s="69"/>
      <c r="N409" s="109"/>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69"/>
      <c r="M410" s="69"/>
      <c r="N410" s="109"/>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69"/>
      <c r="M411" s="69"/>
      <c r="N411" s="109"/>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69"/>
      <c r="M412" s="69"/>
      <c r="N412" s="109"/>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69"/>
      <c r="M413" s="69"/>
      <c r="N413" s="109"/>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69"/>
      <c r="M414" s="69"/>
      <c r="N414" s="109"/>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69"/>
      <c r="M415" s="69"/>
      <c r="N415" s="109"/>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69"/>
      <c r="M416" s="69"/>
      <c r="N416" s="109"/>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69"/>
      <c r="M417" s="69"/>
      <c r="N417" s="109"/>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69"/>
      <c r="M418" s="69"/>
      <c r="N418" s="109"/>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69"/>
      <c r="M419" s="69"/>
      <c r="N419" s="109"/>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69"/>
      <c r="M420" s="69"/>
      <c r="N420" s="109"/>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69"/>
      <c r="M421" s="69"/>
      <c r="N421" s="109"/>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69"/>
      <c r="M422" s="69"/>
      <c r="N422" s="109"/>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69"/>
      <c r="M423" s="69"/>
      <c r="N423" s="109"/>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69"/>
      <c r="M424" s="69"/>
      <c r="N424" s="109"/>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69"/>
      <c r="M425" s="69"/>
      <c r="N425" s="109"/>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69"/>
      <c r="M426" s="69"/>
      <c r="N426" s="109"/>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69"/>
      <c r="M427" s="69"/>
      <c r="N427" s="109"/>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69"/>
      <c r="M428" s="69"/>
      <c r="N428" s="109"/>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69"/>
      <c r="M429" s="69"/>
      <c r="N429" s="109"/>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69"/>
      <c r="M430" s="69"/>
      <c r="N430" s="109"/>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69"/>
      <c r="M431" s="69"/>
      <c r="N431" s="109"/>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69"/>
      <c r="M432" s="69"/>
      <c r="N432" s="109"/>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69"/>
      <c r="M433" s="69"/>
      <c r="N433" s="109"/>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69"/>
      <c r="M434" s="69"/>
      <c r="N434" s="109"/>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69"/>
      <c r="M435" s="69"/>
      <c r="N435" s="109"/>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69"/>
      <c r="M436" s="69"/>
      <c r="N436" s="109"/>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69"/>
      <c r="M437" s="69"/>
      <c r="N437" s="109"/>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69"/>
      <c r="M438" s="69"/>
      <c r="N438" s="109"/>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69"/>
      <c r="M439" s="69"/>
      <c r="N439" s="109"/>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69"/>
      <c r="M440" s="69"/>
      <c r="N440" s="109"/>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69"/>
      <c r="M441" s="69"/>
      <c r="N441" s="109"/>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69"/>
      <c r="M442" s="69"/>
      <c r="N442" s="109"/>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69"/>
      <c r="M443" s="69"/>
      <c r="N443" s="109"/>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69"/>
      <c r="M444" s="69"/>
      <c r="N444" s="109"/>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69"/>
      <c r="M445" s="69"/>
      <c r="N445" s="109"/>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69"/>
      <c r="M446" s="69"/>
      <c r="N446" s="109"/>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69"/>
      <c r="M447" s="69"/>
      <c r="N447" s="109"/>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69"/>
      <c r="M448" s="69"/>
      <c r="N448" s="109"/>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69"/>
      <c r="M449" s="69"/>
      <c r="N449" s="109"/>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69"/>
      <c r="M450" s="69"/>
      <c r="N450" s="109"/>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69"/>
      <c r="M451" s="69"/>
      <c r="N451" s="109"/>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69"/>
      <c r="M452" s="69"/>
      <c r="N452" s="109"/>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69"/>
      <c r="M453" s="69"/>
      <c r="N453" s="109"/>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69"/>
      <c r="M454" s="69"/>
      <c r="N454" s="109"/>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69"/>
      <c r="M455" s="69"/>
      <c r="N455" s="109"/>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69"/>
      <c r="M456" s="69"/>
      <c r="N456" s="109"/>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69"/>
      <c r="M457" s="69"/>
      <c r="N457" s="109"/>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69"/>
      <c r="M458" s="69"/>
      <c r="N458" s="109"/>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69"/>
      <c r="M459" s="69"/>
      <c r="N459" s="109"/>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69"/>
      <c r="M460" s="69"/>
      <c r="N460" s="109"/>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69"/>
      <c r="M461" s="69"/>
      <c r="N461" s="109"/>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69"/>
      <c r="M462" s="69"/>
      <c r="N462" s="109"/>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69"/>
      <c r="M463" s="69"/>
      <c r="N463" s="109"/>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69"/>
      <c r="M464" s="69"/>
      <c r="N464" s="109"/>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69"/>
      <c r="M465" s="69"/>
      <c r="N465" s="109"/>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69"/>
      <c r="M466" s="69"/>
      <c r="N466" s="109"/>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69"/>
      <c r="M467" s="69"/>
      <c r="N467" s="109"/>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69"/>
      <c r="M468" s="69"/>
      <c r="N468" s="109"/>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69"/>
      <c r="M469" s="69"/>
      <c r="N469" s="109"/>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69"/>
      <c r="M470" s="69"/>
      <c r="N470" s="109"/>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69"/>
      <c r="M471" s="69"/>
      <c r="N471" s="109"/>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69"/>
      <c r="M472" s="69"/>
      <c r="N472" s="109"/>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69"/>
      <c r="M473" s="69"/>
      <c r="N473" s="109"/>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69"/>
      <c r="M474" s="69"/>
      <c r="N474" s="109"/>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69"/>
      <c r="M475" s="69"/>
      <c r="N475" s="109"/>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69"/>
      <c r="M476" s="69"/>
      <c r="N476" s="109"/>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69"/>
      <c r="M477" s="69"/>
      <c r="N477" s="109"/>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69"/>
      <c r="M478" s="69"/>
      <c r="N478" s="109"/>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69"/>
      <c r="M479" s="69"/>
      <c r="N479" s="109"/>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69"/>
      <c r="M480" s="69"/>
      <c r="N480" s="109"/>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69"/>
      <c r="M481" s="69"/>
      <c r="N481" s="109"/>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69"/>
      <c r="M482" s="69"/>
      <c r="N482" s="109"/>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69"/>
      <c r="M483" s="69"/>
      <c r="N483" s="109"/>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69"/>
      <c r="M484" s="69"/>
      <c r="N484" s="109"/>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69"/>
      <c r="M485" s="69"/>
      <c r="N485" s="109"/>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69"/>
      <c r="M486" s="69"/>
      <c r="N486" s="109"/>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69"/>
      <c r="M487" s="69"/>
      <c r="N487" s="109"/>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69"/>
      <c r="M488" s="69"/>
      <c r="N488" s="109"/>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69"/>
      <c r="M489" s="69"/>
      <c r="N489" s="109"/>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69"/>
      <c r="M490" s="69"/>
      <c r="N490" s="109"/>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69"/>
      <c r="M491" s="69"/>
      <c r="N491" s="109"/>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69"/>
      <c r="M492" s="69"/>
      <c r="N492" s="109"/>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69"/>
      <c r="M493" s="69"/>
      <c r="N493" s="109"/>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69"/>
      <c r="M494" s="69"/>
      <c r="N494" s="109"/>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69"/>
      <c r="M495" s="69"/>
      <c r="N495" s="109"/>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69"/>
      <c r="M496" s="69"/>
      <c r="N496" s="109"/>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69"/>
      <c r="M497" s="69"/>
      <c r="N497" s="109"/>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69"/>
      <c r="M498" s="69"/>
      <c r="N498" s="109"/>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69"/>
      <c r="M499" s="69"/>
      <c r="N499" s="109"/>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69"/>
      <c r="M500" s="69"/>
      <c r="N500" s="109"/>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69"/>
      <c r="M501" s="69"/>
      <c r="N501" s="109"/>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69"/>
      <c r="M502" s="69"/>
      <c r="N502" s="109"/>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69"/>
      <c r="M503" s="69"/>
      <c r="N503" s="109"/>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69"/>
      <c r="M504" s="69"/>
      <c r="N504" s="109"/>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69"/>
      <c r="M505" s="69"/>
      <c r="N505" s="109"/>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69"/>
      <c r="M506" s="69"/>
      <c r="N506" s="109"/>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69"/>
      <c r="M507" s="69"/>
      <c r="N507" s="109"/>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69"/>
      <c r="M508" s="69"/>
      <c r="N508" s="109"/>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69"/>
      <c r="M509" s="69"/>
      <c r="N509" s="109"/>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69"/>
      <c r="M510" s="69"/>
      <c r="N510" s="109"/>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69"/>
      <c r="M511" s="69"/>
      <c r="N511" s="109"/>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69"/>
      <c r="M512" s="69"/>
      <c r="N512" s="109"/>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69"/>
      <c r="M513" s="69"/>
      <c r="N513" s="109"/>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69"/>
      <c r="M514" s="69"/>
      <c r="N514" s="109"/>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69"/>
      <c r="M515" s="69"/>
      <c r="N515" s="109"/>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69"/>
      <c r="M516" s="69"/>
      <c r="N516" s="109"/>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69"/>
      <c r="M517" s="69"/>
      <c r="N517" s="109"/>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69"/>
      <c r="M518" s="69"/>
      <c r="N518" s="109"/>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69"/>
      <c r="M519" s="69"/>
      <c r="N519" s="109"/>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69"/>
      <c r="M520" s="69"/>
      <c r="N520" s="109"/>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69"/>
      <c r="M521" s="69"/>
      <c r="N521" s="109"/>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69"/>
      <c r="M522" s="69"/>
      <c r="N522" s="109"/>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69"/>
      <c r="M523" s="69"/>
      <c r="N523" s="109"/>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69"/>
      <c r="M524" s="69"/>
      <c r="N524" s="109"/>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69"/>
      <c r="M525" s="69"/>
      <c r="N525" s="109"/>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69"/>
      <c r="M526" s="69"/>
      <c r="N526" s="109"/>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69"/>
      <c r="M527" s="69"/>
      <c r="N527" s="109"/>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69"/>
      <c r="M528" s="69"/>
      <c r="N528" s="109"/>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69"/>
      <c r="M529" s="69"/>
      <c r="N529" s="109"/>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69"/>
      <c r="M530" s="69"/>
      <c r="N530" s="109"/>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69"/>
      <c r="M531" s="69"/>
      <c r="N531" s="109"/>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69"/>
      <c r="M532" s="69"/>
      <c r="N532" s="109"/>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69"/>
      <c r="M533" s="69"/>
      <c r="N533" s="109"/>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69"/>
      <c r="M534" s="69"/>
      <c r="N534" s="109"/>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69"/>
      <c r="M535" s="69"/>
      <c r="N535" s="109"/>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69"/>
      <c r="M536" s="69"/>
      <c r="N536" s="109"/>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69"/>
      <c r="M537" s="69"/>
      <c r="N537" s="109"/>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69"/>
      <c r="M538" s="69"/>
      <c r="N538" s="109"/>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69"/>
      <c r="M539" s="69"/>
      <c r="N539" s="109"/>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69"/>
      <c r="M540" s="69"/>
      <c r="N540" s="109"/>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69"/>
      <c r="M541" s="69"/>
      <c r="N541" s="109"/>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69"/>
      <c r="M542" s="69"/>
      <c r="N542" s="109"/>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69"/>
      <c r="M543" s="69"/>
      <c r="N543" s="109"/>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69"/>
      <c r="M544" s="69"/>
      <c r="N544" s="109"/>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69"/>
      <c r="M545" s="69"/>
      <c r="N545" s="109"/>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69"/>
      <c r="M546" s="69"/>
      <c r="N546" s="109"/>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69"/>
      <c r="M547" s="69"/>
      <c r="N547" s="109"/>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69"/>
      <c r="M548" s="69"/>
      <c r="N548" s="109"/>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69"/>
      <c r="M549" s="69"/>
      <c r="N549" s="109"/>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69"/>
      <c r="M550" s="69"/>
      <c r="N550" s="109"/>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69"/>
      <c r="M551" s="69"/>
      <c r="N551" s="109"/>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69"/>
      <c r="M552" s="69"/>
      <c r="N552" s="109"/>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69"/>
      <c r="M553" s="69"/>
      <c r="N553" s="109"/>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69"/>
      <c r="M554" s="69"/>
      <c r="N554" s="109"/>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69"/>
      <c r="M555" s="69"/>
      <c r="N555" s="109"/>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69"/>
      <c r="M556" s="69"/>
      <c r="N556" s="109"/>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69"/>
      <c r="M557" s="69"/>
      <c r="N557" s="109"/>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69"/>
      <c r="M558" s="69"/>
      <c r="N558" s="109"/>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69"/>
      <c r="M559" s="69"/>
      <c r="N559" s="109"/>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69"/>
      <c r="M560" s="69"/>
      <c r="N560" s="109"/>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69"/>
      <c r="M561" s="69"/>
      <c r="N561" s="109"/>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69"/>
      <c r="M562" s="69"/>
      <c r="N562" s="109"/>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69"/>
      <c r="M563" s="69"/>
      <c r="N563" s="109"/>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69"/>
      <c r="M564" s="69"/>
      <c r="N564" s="109"/>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69"/>
      <c r="M565" s="69"/>
      <c r="N565" s="109"/>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69"/>
      <c r="M566" s="69"/>
      <c r="N566" s="109"/>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69"/>
      <c r="M567" s="69"/>
      <c r="N567" s="109"/>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69"/>
      <c r="M568" s="69"/>
      <c r="N568" s="109"/>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69"/>
      <c r="M569" s="69"/>
      <c r="N569" s="109"/>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69"/>
      <c r="M570" s="69"/>
      <c r="N570" s="109"/>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69"/>
      <c r="M571" s="69"/>
      <c r="N571" s="109"/>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69"/>
      <c r="M572" s="69"/>
      <c r="N572" s="109"/>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69"/>
      <c r="M573" s="69"/>
      <c r="N573" s="109"/>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69"/>
      <c r="M574" s="69"/>
      <c r="N574" s="109"/>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69"/>
      <c r="M575" s="69"/>
      <c r="N575" s="109"/>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69"/>
      <c r="M576" s="69"/>
      <c r="N576" s="109"/>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69"/>
      <c r="M577" s="69"/>
      <c r="N577" s="109"/>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69"/>
      <c r="M578" s="69"/>
      <c r="N578" s="109"/>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69"/>
      <c r="M579" s="69"/>
      <c r="N579" s="109"/>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69"/>
      <c r="M580" s="69"/>
      <c r="N580" s="109"/>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69"/>
      <c r="M581" s="69"/>
      <c r="N581" s="109"/>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69"/>
      <c r="M582" s="69"/>
      <c r="N582" s="109"/>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69"/>
      <c r="M583" s="69"/>
      <c r="N583" s="109"/>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69"/>
      <c r="M584" s="69"/>
      <c r="N584" s="109"/>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69"/>
      <c r="M585" s="69"/>
      <c r="N585" s="109"/>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69"/>
      <c r="M586" s="69"/>
      <c r="N586" s="109"/>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69"/>
      <c r="M587" s="69"/>
      <c r="N587" s="109"/>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69"/>
      <c r="M588" s="69"/>
      <c r="N588" s="109"/>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69"/>
      <c r="M589" s="69"/>
      <c r="N589" s="109"/>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69"/>
      <c r="M590" s="69"/>
      <c r="N590" s="109"/>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69"/>
      <c r="M591" s="69"/>
      <c r="N591" s="109"/>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69"/>
      <c r="M592" s="69"/>
      <c r="N592" s="109"/>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69"/>
      <c r="M593" s="69"/>
      <c r="N593" s="109"/>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69"/>
      <c r="M594" s="69"/>
      <c r="N594" s="109"/>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69"/>
      <c r="M595" s="69"/>
      <c r="N595" s="109"/>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69"/>
      <c r="M596" s="69"/>
      <c r="N596" s="109"/>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69"/>
      <c r="M597" s="69"/>
      <c r="N597" s="109"/>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69"/>
      <c r="M598" s="69"/>
      <c r="N598" s="109"/>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69"/>
      <c r="M599" s="69"/>
      <c r="N599" s="109"/>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69"/>
      <c r="M600" s="69"/>
      <c r="N600" s="109"/>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69"/>
      <c r="M601" s="69"/>
      <c r="N601" s="109"/>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69"/>
      <c r="M602" s="69"/>
      <c r="N602" s="109"/>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69"/>
      <c r="M603" s="69"/>
      <c r="N603" s="109"/>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69"/>
      <c r="M604" s="69"/>
      <c r="N604" s="109"/>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69"/>
      <c r="M605" s="69"/>
      <c r="N605" s="109"/>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69"/>
      <c r="M606" s="69"/>
      <c r="N606" s="109"/>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69"/>
      <c r="M607" s="69"/>
      <c r="N607" s="109"/>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69"/>
      <c r="M608" s="69"/>
      <c r="N608" s="109"/>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69"/>
      <c r="M609" s="69"/>
      <c r="N609" s="109"/>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69"/>
      <c r="M610" s="69"/>
      <c r="N610" s="109"/>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69"/>
      <c r="M611" s="69"/>
      <c r="N611" s="109"/>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69"/>
      <c r="M612" s="69"/>
      <c r="N612" s="109"/>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69"/>
      <c r="M613" s="69"/>
      <c r="N613" s="109"/>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69"/>
      <c r="M614" s="69"/>
      <c r="N614" s="109"/>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69"/>
      <c r="M615" s="69"/>
      <c r="N615" s="109"/>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69"/>
      <c r="M616" s="69"/>
      <c r="N616" s="109"/>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69"/>
      <c r="M617" s="69"/>
      <c r="N617" s="109"/>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69"/>
      <c r="M618" s="69"/>
      <c r="N618" s="109"/>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69"/>
      <c r="M619" s="69"/>
      <c r="N619" s="109"/>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69"/>
      <c r="M620" s="69"/>
      <c r="N620" s="109"/>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69"/>
      <c r="M621" s="69"/>
      <c r="N621" s="109"/>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69"/>
      <c r="M622" s="69"/>
      <c r="N622" s="109"/>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69"/>
      <c r="M623" s="69"/>
      <c r="N623" s="109"/>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69"/>
      <c r="M624" s="69"/>
      <c r="N624" s="109"/>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69"/>
      <c r="M625" s="69"/>
      <c r="N625" s="109"/>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69"/>
      <c r="M626" s="69"/>
      <c r="N626" s="109"/>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69"/>
      <c r="M627" s="69"/>
      <c r="N627" s="109"/>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69"/>
      <c r="M628" s="69"/>
      <c r="N628" s="109"/>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69"/>
      <c r="M629" s="69"/>
      <c r="N629" s="109"/>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69"/>
      <c r="M630" s="69"/>
      <c r="N630" s="109"/>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69"/>
      <c r="M631" s="69"/>
      <c r="N631" s="109"/>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69"/>
      <c r="M632" s="69"/>
      <c r="N632" s="109"/>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69"/>
      <c r="M633" s="69"/>
      <c r="N633" s="109"/>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69"/>
      <c r="M634" s="69"/>
      <c r="N634" s="109"/>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69"/>
      <c r="M635" s="69"/>
      <c r="N635" s="109"/>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69"/>
      <c r="M636" s="69"/>
      <c r="N636" s="109"/>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69"/>
      <c r="M637" s="69"/>
      <c r="N637" s="109"/>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69"/>
      <c r="M638" s="69"/>
      <c r="N638" s="109"/>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69"/>
      <c r="M639" s="69"/>
      <c r="N639" s="109"/>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69"/>
      <c r="M640" s="69"/>
      <c r="N640" s="109"/>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69"/>
      <c r="M641" s="69"/>
      <c r="N641" s="109"/>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69"/>
      <c r="M642" s="69"/>
      <c r="N642" s="109"/>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69"/>
      <c r="M643" s="69"/>
      <c r="N643" s="109"/>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69"/>
      <c r="M644" s="69"/>
      <c r="N644" s="109"/>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69"/>
      <c r="M645" s="69"/>
      <c r="N645" s="109"/>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69"/>
      <c r="M646" s="69"/>
      <c r="N646" s="109"/>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69"/>
      <c r="M647" s="69"/>
      <c r="N647" s="109"/>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69"/>
      <c r="M648" s="69"/>
      <c r="N648" s="109"/>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69"/>
      <c r="M649" s="69"/>
      <c r="N649" s="109"/>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69"/>
      <c r="M650" s="69"/>
      <c r="N650" s="109"/>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69"/>
      <c r="M651" s="69"/>
      <c r="N651" s="109"/>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69"/>
      <c r="M652" s="69"/>
      <c r="N652" s="109"/>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69"/>
      <c r="M653" s="69"/>
      <c r="N653" s="109"/>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69"/>
      <c r="M654" s="69"/>
      <c r="N654" s="109"/>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69"/>
      <c r="M655" s="69"/>
      <c r="N655" s="109"/>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69"/>
      <c r="M656" s="69"/>
      <c r="N656" s="109"/>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69"/>
      <c r="M657" s="69"/>
      <c r="N657" s="109"/>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69"/>
      <c r="M658" s="69"/>
      <c r="N658" s="109"/>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69"/>
      <c r="M659" s="69"/>
      <c r="N659" s="109"/>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69"/>
      <c r="M660" s="69"/>
      <c r="N660" s="109"/>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69"/>
      <c r="M661" s="69"/>
      <c r="N661" s="109"/>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69"/>
      <c r="M662" s="69"/>
      <c r="N662" s="109"/>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69"/>
      <c r="M663" s="69"/>
      <c r="N663" s="109"/>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69"/>
      <c r="M664" s="69"/>
      <c r="N664" s="109"/>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69"/>
      <c r="M665" s="69"/>
      <c r="N665" s="109"/>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69"/>
      <c r="M666" s="69"/>
      <c r="N666" s="109"/>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69"/>
      <c r="M667" s="69"/>
      <c r="N667" s="109"/>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69"/>
      <c r="M668" s="69"/>
      <c r="N668" s="109"/>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69"/>
      <c r="M669" s="69"/>
      <c r="N669" s="109"/>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69"/>
      <c r="M670" s="69"/>
      <c r="N670" s="109"/>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69"/>
      <c r="M671" s="69"/>
      <c r="N671" s="109"/>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69"/>
      <c r="M672" s="69"/>
      <c r="N672" s="109"/>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69"/>
      <c r="M673" s="69"/>
      <c r="N673" s="109"/>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69"/>
      <c r="M674" s="69"/>
      <c r="N674" s="109"/>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69"/>
      <c r="M675" s="69"/>
      <c r="N675" s="109"/>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69"/>
      <c r="M676" s="69"/>
      <c r="N676" s="109"/>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69"/>
      <c r="M677" s="69"/>
      <c r="N677" s="109"/>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69"/>
      <c r="M678" s="69"/>
      <c r="N678" s="109"/>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69"/>
      <c r="M679" s="69"/>
      <c r="N679" s="109"/>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69"/>
      <c r="M680" s="69"/>
      <c r="N680" s="109"/>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69"/>
      <c r="M681" s="69"/>
      <c r="N681" s="109"/>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69"/>
      <c r="M682" s="69"/>
      <c r="N682" s="109"/>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69"/>
      <c r="M683" s="69"/>
      <c r="N683" s="109"/>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69"/>
      <c r="M684" s="69"/>
      <c r="N684" s="109"/>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69"/>
      <c r="M685" s="69"/>
      <c r="N685" s="109"/>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69"/>
      <c r="M686" s="69"/>
      <c r="N686" s="109"/>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69"/>
      <c r="M687" s="69"/>
      <c r="N687" s="109"/>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69"/>
      <c r="M688" s="69"/>
      <c r="N688" s="109"/>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69"/>
      <c r="M689" s="69"/>
      <c r="N689" s="109"/>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69"/>
      <c r="M690" s="69"/>
      <c r="N690" s="109"/>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69"/>
      <c r="M691" s="69"/>
      <c r="N691" s="109"/>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69"/>
      <c r="M692" s="69"/>
      <c r="N692" s="109"/>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69"/>
      <c r="M693" s="69"/>
      <c r="N693" s="109"/>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69"/>
      <c r="M694" s="69"/>
      <c r="N694" s="109"/>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69"/>
      <c r="M695" s="69"/>
      <c r="N695" s="109"/>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69"/>
      <c r="M696" s="69"/>
      <c r="N696" s="109"/>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69"/>
      <c r="M697" s="69"/>
      <c r="N697" s="109"/>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69"/>
      <c r="M698" s="69"/>
      <c r="N698" s="109"/>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69"/>
      <c r="M699" s="69"/>
      <c r="N699" s="109"/>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69"/>
      <c r="M700" s="69"/>
      <c r="N700" s="109"/>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69"/>
      <c r="M701" s="69"/>
      <c r="N701" s="109"/>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69"/>
      <c r="M702" s="69"/>
      <c r="N702" s="109"/>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69"/>
      <c r="M703" s="69"/>
      <c r="N703" s="109"/>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69"/>
      <c r="M704" s="69"/>
      <c r="N704" s="109"/>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69"/>
      <c r="M705" s="69"/>
      <c r="N705" s="109"/>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69"/>
      <c r="M706" s="69"/>
      <c r="N706" s="109"/>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69"/>
      <c r="M707" s="69"/>
      <c r="N707" s="109"/>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69"/>
      <c r="M708" s="69"/>
      <c r="N708" s="109"/>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69"/>
      <c r="M709" s="69"/>
      <c r="N709" s="109"/>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69"/>
      <c r="M710" s="69"/>
      <c r="N710" s="109"/>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69"/>
      <c r="M711" s="69"/>
      <c r="N711" s="109"/>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69"/>
      <c r="M712" s="69"/>
      <c r="N712" s="109"/>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69"/>
      <c r="M713" s="69"/>
      <c r="N713" s="109"/>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69"/>
      <c r="M714" s="69"/>
      <c r="N714" s="109"/>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69"/>
      <c r="M715" s="69"/>
      <c r="N715" s="109"/>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69"/>
      <c r="M716" s="69"/>
      <c r="N716" s="109"/>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69"/>
      <c r="M717" s="69"/>
      <c r="N717" s="109"/>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69"/>
      <c r="M718" s="69"/>
      <c r="N718" s="109"/>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69"/>
      <c r="M719" s="69"/>
      <c r="N719" s="109"/>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69"/>
      <c r="M720" s="69"/>
      <c r="N720" s="109"/>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69"/>
      <c r="M721" s="69"/>
      <c r="N721" s="109"/>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69"/>
      <c r="M722" s="69"/>
      <c r="N722" s="109"/>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69"/>
      <c r="M723" s="69"/>
      <c r="N723" s="109"/>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69"/>
      <c r="M724" s="69"/>
      <c r="N724" s="109"/>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69"/>
      <c r="M725" s="69"/>
      <c r="N725" s="109"/>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69"/>
      <c r="M726" s="69"/>
      <c r="N726" s="109"/>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69"/>
      <c r="M727" s="69"/>
      <c r="N727" s="109"/>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69"/>
      <c r="M728" s="69"/>
      <c r="N728" s="109"/>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69"/>
      <c r="M729" s="69"/>
      <c r="N729" s="109"/>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69"/>
      <c r="M730" s="69"/>
      <c r="N730" s="109"/>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69"/>
      <c r="M731" s="69"/>
      <c r="N731" s="109"/>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69"/>
      <c r="M732" s="69"/>
      <c r="N732" s="109"/>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69"/>
      <c r="M733" s="69"/>
      <c r="N733" s="109"/>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69"/>
      <c r="M734" s="69"/>
      <c r="N734" s="109"/>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69"/>
      <c r="M735" s="69"/>
      <c r="N735" s="109"/>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69"/>
      <c r="M736" s="69"/>
      <c r="N736" s="109"/>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69"/>
      <c r="M737" s="69"/>
      <c r="N737" s="109"/>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69"/>
      <c r="M738" s="69"/>
      <c r="N738" s="109"/>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69"/>
      <c r="M739" s="69"/>
      <c r="N739" s="109"/>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69"/>
      <c r="M740" s="69"/>
      <c r="N740" s="109"/>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69"/>
      <c r="M741" s="69"/>
      <c r="N741" s="109"/>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69"/>
      <c r="M742" s="69"/>
      <c r="N742" s="109"/>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69"/>
      <c r="M743" s="69"/>
      <c r="N743" s="109"/>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69"/>
      <c r="M744" s="69"/>
      <c r="N744" s="109"/>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69"/>
      <c r="M745" s="69"/>
      <c r="N745" s="109"/>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69"/>
      <c r="M746" s="69"/>
      <c r="N746" s="109"/>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69"/>
      <c r="M747" s="69"/>
      <c r="N747" s="109"/>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69"/>
      <c r="M748" s="69"/>
      <c r="N748" s="109"/>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69"/>
      <c r="M749" s="69"/>
      <c r="N749" s="109"/>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69"/>
      <c r="M750" s="69"/>
      <c r="N750" s="109"/>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69"/>
      <c r="M751" s="69"/>
      <c r="N751" s="109"/>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69"/>
      <c r="M752" s="69"/>
      <c r="N752" s="109"/>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69"/>
      <c r="M753" s="69"/>
      <c r="N753" s="109"/>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69"/>
      <c r="M754" s="69"/>
      <c r="N754" s="109"/>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69"/>
      <c r="M755" s="69"/>
      <c r="N755" s="109"/>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69"/>
      <c r="M756" s="69"/>
      <c r="N756" s="109"/>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69"/>
      <c r="M757" s="69"/>
      <c r="N757" s="109"/>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69"/>
      <c r="M758" s="69"/>
      <c r="N758" s="109"/>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69"/>
      <c r="M759" s="69"/>
      <c r="N759" s="109"/>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69"/>
      <c r="M760" s="69"/>
      <c r="N760" s="109"/>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69"/>
      <c r="M761" s="69"/>
      <c r="N761" s="109"/>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69"/>
      <c r="M762" s="69"/>
      <c r="N762" s="109"/>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69"/>
      <c r="M763" s="69"/>
      <c r="N763" s="109"/>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69"/>
      <c r="M764" s="69"/>
      <c r="N764" s="109"/>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69"/>
      <c r="M765" s="69"/>
      <c r="N765" s="109"/>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69"/>
      <c r="M766" s="69"/>
      <c r="N766" s="109"/>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69"/>
      <c r="M767" s="69"/>
      <c r="N767" s="109"/>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69"/>
      <c r="M768" s="69"/>
      <c r="N768" s="109"/>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69"/>
      <c r="M769" s="69"/>
      <c r="N769" s="109"/>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69"/>
      <c r="M770" s="69"/>
      <c r="N770" s="109"/>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69"/>
      <c r="M771" s="69"/>
      <c r="N771" s="109"/>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69"/>
      <c r="M772" s="69"/>
      <c r="N772" s="109"/>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69"/>
      <c r="M773" s="69"/>
      <c r="N773" s="109"/>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69"/>
      <c r="M774" s="69"/>
      <c r="N774" s="109"/>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69"/>
      <c r="M775" s="69"/>
      <c r="N775" s="109"/>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69"/>
      <c r="M776" s="69"/>
      <c r="N776" s="109"/>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69"/>
      <c r="M777" s="69"/>
      <c r="N777" s="109"/>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69"/>
      <c r="M778" s="69"/>
      <c r="N778" s="109"/>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69"/>
      <c r="M779" s="69"/>
      <c r="N779" s="109"/>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69"/>
      <c r="M780" s="69"/>
      <c r="N780" s="109"/>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69"/>
      <c r="M781" s="69"/>
      <c r="N781" s="109"/>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69"/>
      <c r="M782" s="69"/>
      <c r="N782" s="109"/>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69"/>
      <c r="M783" s="69"/>
      <c r="N783" s="109"/>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69"/>
      <c r="M784" s="69"/>
      <c r="N784" s="109"/>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69"/>
      <c r="M785" s="69"/>
      <c r="N785" s="109"/>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69"/>
      <c r="M786" s="69"/>
      <c r="N786" s="109"/>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69"/>
      <c r="M787" s="69"/>
      <c r="N787" s="109"/>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69"/>
      <c r="M788" s="69"/>
      <c r="N788" s="109"/>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69"/>
      <c r="M789" s="69"/>
      <c r="N789" s="109"/>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69"/>
      <c r="M790" s="69"/>
      <c r="N790" s="109"/>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69"/>
      <c r="M791" s="69"/>
      <c r="N791" s="109"/>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69"/>
      <c r="M792" s="69"/>
      <c r="N792" s="109"/>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69"/>
      <c r="M793" s="69"/>
      <c r="N793" s="109"/>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69"/>
      <c r="M794" s="69"/>
      <c r="N794" s="109"/>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69"/>
      <c r="M795" s="69"/>
      <c r="N795" s="109"/>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69"/>
      <c r="M796" s="69"/>
      <c r="N796" s="109"/>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69"/>
      <c r="M797" s="69"/>
      <c r="N797" s="109"/>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69"/>
      <c r="M798" s="69"/>
      <c r="N798" s="109"/>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69"/>
      <c r="M799" s="69"/>
      <c r="N799" s="109"/>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69"/>
      <c r="M800" s="69"/>
      <c r="N800" s="109"/>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69"/>
      <c r="M801" s="69"/>
      <c r="N801" s="109"/>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69"/>
      <c r="M802" s="69"/>
      <c r="N802" s="109"/>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69"/>
      <c r="M803" s="69"/>
      <c r="N803" s="109"/>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69"/>
      <c r="M804" s="69"/>
      <c r="N804" s="109"/>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69"/>
      <c r="M805" s="69"/>
      <c r="N805" s="109"/>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69"/>
      <c r="M806" s="69"/>
      <c r="N806" s="109"/>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69"/>
      <c r="M807" s="69"/>
      <c r="N807" s="109"/>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69"/>
      <c r="M808" s="69"/>
      <c r="N808" s="109"/>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69"/>
      <c r="M809" s="69"/>
      <c r="N809" s="109"/>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69"/>
      <c r="M810" s="69"/>
      <c r="N810" s="109"/>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69"/>
      <c r="M811" s="69"/>
      <c r="N811" s="109"/>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69"/>
      <c r="M812" s="69"/>
      <c r="N812" s="109"/>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69"/>
      <c r="M813" s="69"/>
      <c r="N813" s="109"/>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69"/>
      <c r="M814" s="69"/>
      <c r="N814" s="109"/>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69"/>
      <c r="M815" s="69"/>
      <c r="N815" s="109"/>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69"/>
      <c r="M816" s="69"/>
      <c r="N816" s="109"/>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69"/>
      <c r="M817" s="69"/>
      <c r="N817" s="109"/>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69"/>
      <c r="M818" s="69"/>
      <c r="N818" s="109"/>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69"/>
      <c r="M819" s="69"/>
      <c r="N819" s="109"/>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69"/>
      <c r="M820" s="69"/>
      <c r="N820" s="109"/>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69"/>
      <c r="M821" s="69"/>
      <c r="N821" s="109"/>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69"/>
      <c r="M822" s="69"/>
      <c r="N822" s="109"/>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69"/>
      <c r="M823" s="69"/>
      <c r="N823" s="109"/>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69"/>
      <c r="M824" s="69"/>
      <c r="N824" s="109"/>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69"/>
      <c r="M825" s="69"/>
      <c r="N825" s="109"/>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69"/>
      <c r="M826" s="69"/>
      <c r="N826" s="109"/>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69"/>
      <c r="M827" s="69"/>
      <c r="N827" s="109"/>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69"/>
      <c r="M828" s="69"/>
      <c r="N828" s="109"/>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69"/>
      <c r="M829" s="69"/>
      <c r="N829" s="109"/>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69"/>
      <c r="M830" s="69"/>
      <c r="N830" s="109"/>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69"/>
      <c r="M831" s="69"/>
      <c r="N831" s="109"/>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69"/>
      <c r="M832" s="69"/>
      <c r="N832" s="109"/>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69"/>
      <c r="M833" s="69"/>
      <c r="N833" s="109"/>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69"/>
      <c r="M834" s="69"/>
      <c r="N834" s="109"/>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69"/>
      <c r="M835" s="69"/>
      <c r="N835" s="109"/>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69"/>
      <c r="M836" s="69"/>
      <c r="N836" s="109"/>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69"/>
      <c r="M837" s="69"/>
      <c r="N837" s="109"/>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69"/>
      <c r="M838" s="69"/>
      <c r="N838" s="109"/>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69"/>
      <c r="M839" s="69"/>
      <c r="N839" s="109"/>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69"/>
      <c r="M840" s="69"/>
      <c r="N840" s="109"/>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69"/>
      <c r="M841" s="69"/>
      <c r="N841" s="109"/>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69"/>
      <c r="M842" s="69"/>
      <c r="N842" s="109"/>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69"/>
      <c r="M843" s="69"/>
      <c r="N843" s="109"/>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69"/>
      <c r="M844" s="69"/>
      <c r="N844" s="109"/>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69"/>
      <c r="M845" s="69"/>
      <c r="N845" s="109"/>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69"/>
      <c r="M846" s="69"/>
      <c r="N846" s="109"/>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69"/>
      <c r="M847" s="69"/>
      <c r="N847" s="109"/>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69"/>
      <c r="M848" s="69"/>
      <c r="N848" s="109"/>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69"/>
      <c r="M849" s="69"/>
      <c r="N849" s="109"/>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69"/>
      <c r="M850" s="69"/>
      <c r="N850" s="109"/>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69"/>
      <c r="M851" s="69"/>
      <c r="N851" s="109"/>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69"/>
      <c r="M852" s="69"/>
      <c r="N852" s="109"/>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69"/>
      <c r="M853" s="69"/>
      <c r="N853" s="109"/>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69"/>
      <c r="M854" s="69"/>
      <c r="N854" s="109"/>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69"/>
      <c r="M855" s="69"/>
      <c r="N855" s="109"/>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69"/>
      <c r="M856" s="69"/>
      <c r="N856" s="109"/>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69"/>
      <c r="M857" s="69"/>
      <c r="N857" s="109"/>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69"/>
      <c r="M858" s="69"/>
      <c r="N858" s="109"/>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69"/>
      <c r="M859" s="69"/>
      <c r="N859" s="109"/>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69"/>
      <c r="M860" s="69"/>
      <c r="N860" s="109"/>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69"/>
      <c r="M861" s="69"/>
      <c r="N861" s="109"/>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69"/>
      <c r="M862" s="69"/>
      <c r="N862" s="109"/>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69"/>
      <c r="M863" s="69"/>
      <c r="N863" s="109"/>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69"/>
      <c r="M864" s="69"/>
      <c r="N864" s="109"/>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69"/>
      <c r="M865" s="69"/>
      <c r="N865" s="109"/>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69"/>
      <c r="M866" s="69"/>
      <c r="N866" s="109"/>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69"/>
      <c r="M867" s="69"/>
      <c r="N867" s="109"/>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69"/>
      <c r="M868" s="69"/>
      <c r="N868" s="109"/>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69"/>
      <c r="M869" s="69"/>
      <c r="N869" s="109"/>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69"/>
      <c r="M870" s="69"/>
      <c r="N870" s="109"/>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69"/>
      <c r="M871" s="69"/>
      <c r="N871" s="109"/>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69"/>
      <c r="M872" s="69"/>
      <c r="N872" s="109"/>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69"/>
      <c r="M873" s="69"/>
      <c r="N873" s="109"/>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69"/>
      <c r="M874" s="69"/>
      <c r="N874" s="109"/>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69"/>
      <c r="M875" s="69"/>
      <c r="N875" s="109"/>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69"/>
      <c r="M876" s="69"/>
      <c r="N876" s="109"/>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69"/>
      <c r="M877" s="69"/>
      <c r="N877" s="109"/>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69"/>
      <c r="M878" s="69"/>
      <c r="N878" s="109"/>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69"/>
      <c r="M879" s="69"/>
      <c r="N879" s="109"/>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69"/>
      <c r="M880" s="69"/>
      <c r="N880" s="109"/>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69"/>
      <c r="M881" s="69"/>
      <c r="N881" s="109"/>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69"/>
      <c r="M882" s="69"/>
      <c r="N882" s="109"/>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69"/>
      <c r="M883" s="69"/>
      <c r="N883" s="109"/>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69"/>
      <c r="M884" s="69"/>
      <c r="N884" s="109"/>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69"/>
      <c r="M885" s="69"/>
      <c r="N885" s="109"/>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69"/>
      <c r="M886" s="69"/>
      <c r="N886" s="109"/>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69"/>
      <c r="M887" s="69"/>
      <c r="N887" s="109"/>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69"/>
      <c r="M888" s="69"/>
      <c r="N888" s="109"/>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69"/>
      <c r="M889" s="69"/>
      <c r="N889" s="109"/>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69"/>
      <c r="M890" s="69"/>
      <c r="N890" s="109"/>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69"/>
      <c r="M891" s="69"/>
      <c r="N891" s="109"/>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69"/>
      <c r="M892" s="69"/>
      <c r="N892" s="109"/>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69"/>
      <c r="M893" s="69"/>
      <c r="N893" s="109"/>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69"/>
      <c r="M894" s="69"/>
      <c r="N894" s="109"/>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69"/>
      <c r="M895" s="69"/>
      <c r="N895" s="109"/>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69"/>
      <c r="M896" s="69"/>
      <c r="N896" s="109"/>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69"/>
      <c r="M897" s="69"/>
      <c r="N897" s="109"/>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69"/>
      <c r="M898" s="69"/>
      <c r="N898" s="109"/>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69"/>
      <c r="M899" s="69"/>
      <c r="N899" s="109"/>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69"/>
      <c r="M900" s="69"/>
      <c r="N900" s="109"/>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69"/>
      <c r="M901" s="69"/>
      <c r="N901" s="109"/>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69"/>
      <c r="M902" s="69"/>
      <c r="N902" s="109"/>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69"/>
      <c r="M903" s="69"/>
      <c r="N903" s="109"/>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69"/>
      <c r="M904" s="69"/>
      <c r="N904" s="109"/>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69"/>
      <c r="M905" s="69"/>
      <c r="N905" s="109"/>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69"/>
      <c r="M906" s="69"/>
      <c r="N906" s="109"/>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69"/>
      <c r="M907" s="69"/>
      <c r="N907" s="109"/>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69"/>
      <c r="M908" s="69"/>
      <c r="N908" s="109"/>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69"/>
      <c r="M909" s="69"/>
      <c r="N909" s="109"/>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69"/>
      <c r="M910" s="69"/>
      <c r="N910" s="109"/>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69"/>
      <c r="M911" s="69"/>
      <c r="N911" s="109"/>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69"/>
      <c r="M912" s="69"/>
      <c r="N912" s="109"/>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69"/>
      <c r="M913" s="69"/>
      <c r="N913" s="109"/>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69"/>
      <c r="M914" s="69"/>
      <c r="N914" s="109"/>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69"/>
      <c r="M915" s="69"/>
      <c r="N915" s="109"/>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69"/>
      <c r="M916" s="69"/>
      <c r="N916" s="109"/>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69"/>
      <c r="M917" s="69"/>
      <c r="N917" s="109"/>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69"/>
      <c r="M918" s="69"/>
      <c r="N918" s="109"/>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69"/>
      <c r="M919" s="69"/>
      <c r="N919" s="109"/>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69"/>
      <c r="M920" s="69"/>
      <c r="N920" s="109"/>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69"/>
      <c r="M921" s="69"/>
      <c r="N921" s="109"/>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69"/>
      <c r="M922" s="69"/>
      <c r="N922" s="109"/>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69"/>
      <c r="M923" s="69"/>
      <c r="N923" s="109"/>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69"/>
      <c r="M924" s="69"/>
      <c r="N924" s="109"/>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69"/>
      <c r="M925" s="69"/>
      <c r="N925" s="109"/>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69"/>
      <c r="M926" s="69"/>
      <c r="N926" s="109"/>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69"/>
      <c r="M927" s="69"/>
      <c r="N927" s="109"/>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69"/>
      <c r="M928" s="69"/>
      <c r="N928" s="109"/>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69"/>
      <c r="M929" s="69"/>
      <c r="N929" s="109"/>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69"/>
      <c r="M930" s="69"/>
      <c r="N930" s="109"/>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69"/>
      <c r="M931" s="69"/>
      <c r="N931" s="109"/>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69"/>
      <c r="M932" s="69"/>
      <c r="N932" s="109"/>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69"/>
      <c r="M933" s="69"/>
      <c r="N933" s="109"/>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69"/>
      <c r="M934" s="69"/>
      <c r="N934" s="109"/>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69"/>
      <c r="M935" s="69"/>
      <c r="N935" s="109"/>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69"/>
      <c r="M936" s="69"/>
      <c r="N936" s="109"/>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69"/>
      <c r="M937" s="69"/>
      <c r="N937" s="109"/>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69"/>
      <c r="M938" s="69"/>
      <c r="N938" s="109"/>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69"/>
      <c r="M939" s="69"/>
      <c r="N939" s="109"/>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69"/>
      <c r="M940" s="69"/>
      <c r="N940" s="109"/>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69"/>
      <c r="M941" s="69"/>
      <c r="N941" s="109"/>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69"/>
      <c r="M942" s="69"/>
      <c r="N942" s="109"/>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69"/>
      <c r="M943" s="69"/>
      <c r="N943" s="109"/>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69"/>
      <c r="M944" s="69"/>
      <c r="N944" s="109"/>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69"/>
      <c r="M945" s="69"/>
      <c r="N945" s="109"/>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69"/>
      <c r="M946" s="69"/>
      <c r="N946" s="109"/>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69"/>
      <c r="M947" s="69"/>
      <c r="N947" s="109"/>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69"/>
      <c r="M948" s="69"/>
      <c r="N948" s="109"/>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69"/>
      <c r="M949" s="69"/>
      <c r="N949" s="109"/>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69"/>
      <c r="M950" s="69"/>
      <c r="N950" s="109"/>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69"/>
      <c r="M951" s="69"/>
      <c r="N951" s="109"/>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69"/>
      <c r="M952" s="69"/>
      <c r="N952" s="109"/>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69"/>
      <c r="M953" s="69"/>
      <c r="N953" s="109"/>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69"/>
      <c r="M954" s="69"/>
      <c r="N954" s="109"/>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69"/>
      <c r="M955" s="69"/>
      <c r="N955" s="109"/>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69"/>
      <c r="M956" s="69"/>
      <c r="N956" s="109"/>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69"/>
      <c r="M957" s="69"/>
      <c r="N957" s="109"/>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69"/>
      <c r="M958" s="69"/>
      <c r="N958" s="109"/>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69"/>
      <c r="M959" s="69"/>
      <c r="N959" s="109"/>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69"/>
      <c r="M960" s="69"/>
      <c r="N960" s="109"/>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69"/>
      <c r="M961" s="69"/>
      <c r="N961" s="109"/>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69"/>
      <c r="M962" s="69"/>
      <c r="N962" s="109"/>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69"/>
      <c r="M963" s="69"/>
      <c r="N963" s="109"/>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69"/>
      <c r="M964" s="69"/>
      <c r="N964" s="109"/>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69"/>
      <c r="M965" s="69"/>
      <c r="N965" s="109"/>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69"/>
      <c r="M966" s="69"/>
      <c r="N966" s="109"/>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69"/>
      <c r="M967" s="69"/>
      <c r="N967" s="109"/>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69"/>
      <c r="M968" s="69"/>
      <c r="N968" s="109"/>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69"/>
      <c r="M969" s="69"/>
      <c r="N969" s="109"/>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69"/>
      <c r="M970" s="69"/>
      <c r="N970" s="109"/>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69"/>
      <c r="M971" s="69"/>
      <c r="N971" s="109"/>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69"/>
      <c r="M972" s="69"/>
      <c r="N972" s="109"/>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69"/>
      <c r="M973" s="69"/>
      <c r="N973" s="109"/>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69"/>
      <c r="M974" s="69"/>
      <c r="N974" s="109"/>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69"/>
      <c r="M975" s="69"/>
      <c r="N975" s="109"/>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69"/>
      <c r="M976" s="69"/>
      <c r="N976" s="109"/>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69"/>
      <c r="M977" s="69"/>
      <c r="N977" s="109"/>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69"/>
      <c r="M978" s="69"/>
      <c r="N978" s="109"/>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69"/>
      <c r="M979" s="69"/>
      <c r="N979" s="109"/>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69"/>
      <c r="M980" s="69"/>
      <c r="N980" s="109"/>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69"/>
      <c r="M981" s="69"/>
      <c r="N981" s="109"/>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69"/>
      <c r="M982" s="69"/>
      <c r="N982" s="109"/>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69"/>
      <c r="M983" s="69"/>
      <c r="N983" s="109"/>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69"/>
      <c r="M984" s="69"/>
      <c r="N984" s="109"/>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69"/>
      <c r="M985" s="69"/>
      <c r="N985" s="109"/>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69"/>
      <c r="M986" s="69"/>
      <c r="N986" s="109"/>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69"/>
      <c r="M987" s="69"/>
      <c r="N987" s="109"/>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69"/>
      <c r="M988" s="69"/>
      <c r="N988" s="109"/>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69"/>
      <c r="M989" s="69"/>
      <c r="N989" s="109"/>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69"/>
      <c r="M990" s="69"/>
      <c r="N990" s="109"/>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69"/>
      <c r="M991" s="69"/>
      <c r="N991" s="109"/>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69"/>
      <c r="M992" s="69"/>
      <c r="N992" s="109"/>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69"/>
      <c r="M993" s="69"/>
      <c r="N993" s="109"/>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69"/>
      <c r="M994" s="69"/>
      <c r="N994" s="109"/>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69"/>
      <c r="M995" s="69"/>
      <c r="N995" s="109"/>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69"/>
      <c r="M996" s="69"/>
      <c r="N996" s="109"/>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69"/>
      <c r="M997" s="69"/>
      <c r="N997" s="109"/>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69"/>
      <c r="M998" s="69"/>
      <c r="N998" s="109"/>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69"/>
      <c r="M999" s="69"/>
      <c r="N999" s="109"/>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69"/>
      <c r="M1000" s="69"/>
      <c r="N1000" s="109"/>
      <c r="O1000" s="38"/>
      <c r="P1000" s="38"/>
      <c r="Q1000" s="38"/>
      <c r="R1000" s="38"/>
      <c r="S1000" s="38"/>
      <c r="T1000" s="38"/>
      <c r="U1000" s="38"/>
      <c r="V1000" s="38"/>
      <c r="W1000" s="38"/>
      <c r="X1000" s="38"/>
      <c r="Y1000" s="38"/>
      <c r="Z1000" s="38"/>
    </row>
  </sheetData>
  <mergeCells count="184">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E44:E51"/>
    <mergeCell ref="F44:F51"/>
    <mergeCell ref="I44:I51"/>
    <mergeCell ref="J44:J51"/>
    <mergeCell ref="K52:K59"/>
    <mergeCell ref="L52:L59"/>
    <mergeCell ref="M52:M59"/>
    <mergeCell ref="N52:N59"/>
    <mergeCell ref="B52:B59"/>
    <mergeCell ref="C52:C59"/>
    <mergeCell ref="D52:D59"/>
    <mergeCell ref="E52:E59"/>
    <mergeCell ref="F52:F59"/>
    <mergeCell ref="I52:I59"/>
    <mergeCell ref="J52:J59"/>
    <mergeCell ref="G60:I60"/>
    <mergeCell ref="L60:L62"/>
    <mergeCell ref="M60:M62"/>
    <mergeCell ref="N60:N62"/>
    <mergeCell ref="B60:B62"/>
    <mergeCell ref="C60:C62"/>
    <mergeCell ref="D60:D62"/>
    <mergeCell ref="E60:E62"/>
    <mergeCell ref="F60:F62"/>
    <mergeCell ref="J60:J62"/>
    <mergeCell ref="K60:K62"/>
    <mergeCell ref="I61:I62"/>
    <mergeCell ref="I63:I70"/>
    <mergeCell ref="J63:J70"/>
    <mergeCell ref="K63:K70"/>
    <mergeCell ref="L63:L70"/>
    <mergeCell ref="M63:M70"/>
    <mergeCell ref="N63:N70"/>
    <mergeCell ref="G61:G62"/>
    <mergeCell ref="H61:H62"/>
    <mergeCell ref="B63:B70"/>
    <mergeCell ref="C63:C70"/>
    <mergeCell ref="D63:D70"/>
    <mergeCell ref="E63:E70"/>
    <mergeCell ref="F63:F70"/>
    <mergeCell ref="K71:K78"/>
    <mergeCell ref="L71:L78"/>
    <mergeCell ref="M71:M78"/>
    <mergeCell ref="N71:N78"/>
    <mergeCell ref="B71:B78"/>
    <mergeCell ref="C71:C78"/>
    <mergeCell ref="D71:D78"/>
    <mergeCell ref="E71:E78"/>
    <mergeCell ref="F71:F78"/>
    <mergeCell ref="I71:I78"/>
    <mergeCell ref="J71:J78"/>
    <mergeCell ref="K79:K86"/>
    <mergeCell ref="L79:L86"/>
    <mergeCell ref="M79:M86"/>
    <mergeCell ref="N79:N86"/>
    <mergeCell ref="B79:B86"/>
    <mergeCell ref="C79:C86"/>
    <mergeCell ref="D79:D86"/>
    <mergeCell ref="E79:E86"/>
    <mergeCell ref="F79:F86"/>
    <mergeCell ref="I79:I86"/>
    <mergeCell ref="J79:J86"/>
    <mergeCell ref="K111:K118"/>
    <mergeCell ref="L111:L118"/>
    <mergeCell ref="M111:M118"/>
    <mergeCell ref="N111:N118"/>
    <mergeCell ref="B111:B118"/>
    <mergeCell ref="C111:C118"/>
    <mergeCell ref="D111:D118"/>
    <mergeCell ref="E111:E118"/>
    <mergeCell ref="F111:F118"/>
    <mergeCell ref="I111:I118"/>
    <mergeCell ref="J111:J118"/>
    <mergeCell ref="K119:K126"/>
    <mergeCell ref="L119:L126"/>
    <mergeCell ref="M119:M126"/>
    <mergeCell ref="N119:N126"/>
    <mergeCell ref="B119:B126"/>
    <mergeCell ref="C119:C126"/>
    <mergeCell ref="D119:D126"/>
    <mergeCell ref="E119:E126"/>
    <mergeCell ref="F119:F126"/>
    <mergeCell ref="I119:I126"/>
    <mergeCell ref="J119:J126"/>
    <mergeCell ref="K87:K94"/>
    <mergeCell ref="L87:L94"/>
    <mergeCell ref="M87:M94"/>
    <mergeCell ref="N87:N94"/>
    <mergeCell ref="B87:B94"/>
    <mergeCell ref="C87:C94"/>
    <mergeCell ref="D87:D94"/>
    <mergeCell ref="E87:E94"/>
    <mergeCell ref="F87:F94"/>
    <mergeCell ref="I87:I94"/>
    <mergeCell ref="J87:J94"/>
    <mergeCell ref="K95:K102"/>
    <mergeCell ref="L95:L102"/>
    <mergeCell ref="M95:M102"/>
    <mergeCell ref="N95:N102"/>
    <mergeCell ref="B95:B102"/>
    <mergeCell ref="C95:C102"/>
    <mergeCell ref="D95:D102"/>
    <mergeCell ref="E95:E102"/>
    <mergeCell ref="F95:F102"/>
    <mergeCell ref="I95:I102"/>
    <mergeCell ref="J95:J102"/>
    <mergeCell ref="K103:K110"/>
    <mergeCell ref="L103:L110"/>
    <mergeCell ref="M103:M110"/>
    <mergeCell ref="N103:N110"/>
    <mergeCell ref="B103:B110"/>
    <mergeCell ref="C103:C110"/>
    <mergeCell ref="D103:D110"/>
    <mergeCell ref="E103:E110"/>
    <mergeCell ref="F103:F110"/>
    <mergeCell ref="I103:I110"/>
    <mergeCell ref="J103:J110"/>
    <mergeCell ref="K127:K134"/>
    <mergeCell ref="L127:L134"/>
    <mergeCell ref="M127:M134"/>
    <mergeCell ref="N127:N134"/>
    <mergeCell ref="B127:B134"/>
    <mergeCell ref="C127:C134"/>
    <mergeCell ref="D127:D134"/>
    <mergeCell ref="E127:E134"/>
    <mergeCell ref="F127:F134"/>
    <mergeCell ref="I127:I134"/>
    <mergeCell ref="J127:J134"/>
  </mergeCells>
  <dataValidations count="1">
    <dataValidation type="list" allowBlank="1" showErrorMessage="1" sqref="F20 J20 F28 J28 F36 J36 F44 J44 F52 J52 F63 J63 F71 J71 F79 J79 F87 J87 F95 J95 F103 J103 F111 J111 F119 J119 F127 J127">
      <formula1>"1.0,2.0,3.0"</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K79" workbookViewId="0">
      <selection activeCell="R85" sqref="R85"/>
    </sheetView>
  </sheetViews>
  <sheetFormatPr baseColWidth="10" defaultColWidth="14.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112"/>
      <c r="B1" s="113"/>
      <c r="C1" s="114"/>
      <c r="D1" s="112"/>
      <c r="E1" s="112"/>
      <c r="F1" s="112"/>
      <c r="G1" s="112"/>
      <c r="H1" s="112"/>
      <c r="I1" s="112"/>
      <c r="J1" s="115"/>
      <c r="K1" s="112"/>
      <c r="L1" s="112"/>
      <c r="M1" s="112"/>
      <c r="N1" s="112"/>
      <c r="O1" s="112"/>
      <c r="P1" s="112"/>
      <c r="Q1" s="112"/>
      <c r="R1" s="112"/>
      <c r="S1" s="112"/>
      <c r="T1" s="112"/>
      <c r="U1" s="112"/>
      <c r="V1" s="112"/>
      <c r="W1" s="112"/>
      <c r="X1" s="112"/>
      <c r="Y1" s="112"/>
      <c r="Z1" s="112"/>
    </row>
    <row r="2" spans="1:26" ht="12.75" customHeight="1" x14ac:dyDescent="0.2">
      <c r="A2" s="112"/>
      <c r="B2" s="113"/>
      <c r="C2" s="114"/>
      <c r="D2" s="112"/>
      <c r="E2" s="112"/>
      <c r="F2" s="112"/>
      <c r="G2" s="112"/>
      <c r="H2" s="112"/>
      <c r="I2" s="112"/>
      <c r="J2" s="115"/>
      <c r="K2" s="112"/>
      <c r="L2" s="112"/>
      <c r="M2" s="112"/>
      <c r="N2" s="112"/>
      <c r="O2" s="112"/>
      <c r="P2" s="112"/>
      <c r="Q2" s="112"/>
      <c r="R2" s="112"/>
      <c r="S2" s="112"/>
      <c r="T2" s="112"/>
      <c r="U2" s="112"/>
      <c r="V2" s="112"/>
      <c r="W2" s="112"/>
      <c r="X2" s="112"/>
      <c r="Y2" s="112"/>
      <c r="Z2" s="112"/>
    </row>
    <row r="3" spans="1:26" ht="12.75" customHeight="1" x14ac:dyDescent="0.2">
      <c r="A3" s="112"/>
      <c r="B3" s="116"/>
      <c r="C3" s="117"/>
      <c r="D3" s="118"/>
      <c r="E3" s="118"/>
      <c r="F3" s="118"/>
      <c r="G3" s="118"/>
      <c r="H3" s="118"/>
      <c r="I3" s="118"/>
      <c r="J3" s="119"/>
      <c r="K3" s="118"/>
      <c r="L3" s="118"/>
      <c r="M3" s="112"/>
      <c r="N3" s="112"/>
      <c r="O3" s="112"/>
      <c r="P3" s="112"/>
      <c r="Q3" s="112"/>
      <c r="R3" s="112"/>
      <c r="S3" s="112"/>
      <c r="T3" s="112"/>
      <c r="U3" s="112"/>
      <c r="V3" s="112"/>
      <c r="W3" s="112"/>
      <c r="X3" s="112"/>
      <c r="Y3" s="112"/>
      <c r="Z3" s="112"/>
    </row>
    <row r="4" spans="1:26" ht="27.75" customHeight="1" x14ac:dyDescent="0.2">
      <c r="A4" s="112"/>
      <c r="B4" s="465" t="s">
        <v>665</v>
      </c>
      <c r="C4" s="466"/>
      <c r="D4" s="466"/>
      <c r="E4" s="466"/>
      <c r="F4" s="466"/>
      <c r="G4" s="466"/>
      <c r="H4" s="466"/>
      <c r="I4" s="466"/>
      <c r="J4" s="466"/>
      <c r="K4" s="466"/>
      <c r="L4" s="467"/>
      <c r="M4" s="112"/>
      <c r="N4" s="112"/>
      <c r="O4" s="112"/>
      <c r="P4" s="112"/>
      <c r="Q4" s="112"/>
      <c r="R4" s="112"/>
      <c r="S4" s="112"/>
      <c r="T4" s="112"/>
      <c r="U4" s="112"/>
      <c r="V4" s="112"/>
      <c r="W4" s="112"/>
      <c r="X4" s="112"/>
      <c r="Y4" s="112"/>
      <c r="Z4" s="112"/>
    </row>
    <row r="5" spans="1:26" ht="12.75" customHeight="1" x14ac:dyDescent="0.2">
      <c r="A5" s="112"/>
      <c r="B5" s="114"/>
      <c r="C5" s="114"/>
      <c r="D5" s="112"/>
      <c r="E5" s="112"/>
      <c r="F5" s="112"/>
      <c r="G5" s="112"/>
      <c r="H5" s="112"/>
      <c r="I5" s="112"/>
      <c r="J5" s="115"/>
      <c r="K5" s="112"/>
      <c r="L5" s="112"/>
      <c r="M5" s="112"/>
      <c r="N5" s="112"/>
      <c r="O5" s="112"/>
      <c r="P5" s="112"/>
      <c r="Q5" s="112"/>
      <c r="R5" s="112"/>
      <c r="S5" s="112"/>
      <c r="T5" s="112"/>
      <c r="U5" s="112"/>
      <c r="V5" s="112"/>
      <c r="W5" s="112"/>
      <c r="X5" s="112"/>
      <c r="Y5" s="112"/>
      <c r="Z5" s="112"/>
    </row>
    <row r="6" spans="1:26" ht="36" customHeight="1" x14ac:dyDescent="0.2">
      <c r="A6" s="112"/>
      <c r="B6" s="468" t="s">
        <v>22</v>
      </c>
      <c r="C6" s="469"/>
      <c r="D6" s="470" t="s">
        <v>5</v>
      </c>
      <c r="E6" s="469"/>
      <c r="F6" s="470" t="s">
        <v>23</v>
      </c>
      <c r="G6" s="467"/>
      <c r="H6" s="112"/>
      <c r="I6" s="112"/>
      <c r="J6" s="115"/>
      <c r="K6" s="112"/>
      <c r="L6" s="112"/>
      <c r="M6" s="112"/>
      <c r="N6" s="112"/>
      <c r="O6" s="112"/>
      <c r="P6" s="112"/>
      <c r="Q6" s="112"/>
      <c r="R6" s="112"/>
      <c r="S6" s="112"/>
      <c r="T6" s="112"/>
      <c r="U6" s="112"/>
      <c r="V6" s="112"/>
      <c r="W6" s="112"/>
      <c r="X6" s="112"/>
      <c r="Y6" s="112"/>
      <c r="Z6" s="112"/>
    </row>
    <row r="7" spans="1:26" ht="75.75" customHeight="1" x14ac:dyDescent="0.2">
      <c r="A7" s="112"/>
      <c r="B7" s="471" t="s">
        <v>24</v>
      </c>
      <c r="C7" s="472"/>
      <c r="D7" s="473" t="s">
        <v>25</v>
      </c>
      <c r="E7" s="474"/>
      <c r="F7" s="473" t="s">
        <v>26</v>
      </c>
      <c r="G7" s="475"/>
      <c r="H7" s="120"/>
      <c r="I7" s="121">
        <v>1</v>
      </c>
      <c r="J7" s="115"/>
      <c r="K7" s="112"/>
      <c r="L7" s="112"/>
      <c r="M7" s="112"/>
      <c r="N7" s="112"/>
      <c r="O7" s="112"/>
      <c r="P7" s="112"/>
      <c r="Q7" s="112"/>
      <c r="R7" s="112"/>
      <c r="S7" s="112"/>
      <c r="T7" s="112"/>
      <c r="U7" s="112"/>
      <c r="V7" s="112"/>
      <c r="W7" s="112"/>
      <c r="X7" s="112"/>
      <c r="Y7" s="112"/>
      <c r="Z7" s="112"/>
    </row>
    <row r="8" spans="1:26" ht="57" customHeight="1" x14ac:dyDescent="0.2">
      <c r="A8" s="112"/>
      <c r="B8" s="459" t="s">
        <v>27</v>
      </c>
      <c r="C8" s="460"/>
      <c r="D8" s="461" t="s">
        <v>28</v>
      </c>
      <c r="E8" s="460"/>
      <c r="F8" s="461" t="s">
        <v>666</v>
      </c>
      <c r="G8" s="462"/>
      <c r="H8" s="121" t="s">
        <v>667</v>
      </c>
      <c r="I8" s="121">
        <v>0.75</v>
      </c>
      <c r="J8" s="115"/>
      <c r="K8" s="112"/>
      <c r="L8" s="112"/>
      <c r="M8" s="112"/>
      <c r="N8" s="112"/>
      <c r="O8" s="112"/>
      <c r="P8" s="112"/>
      <c r="Q8" s="112"/>
      <c r="R8" s="112"/>
      <c r="S8" s="112"/>
      <c r="T8" s="112"/>
      <c r="U8" s="112"/>
      <c r="V8" s="112"/>
      <c r="W8" s="112"/>
      <c r="X8" s="112"/>
      <c r="Y8" s="112"/>
      <c r="Z8" s="112"/>
    </row>
    <row r="9" spans="1:26" ht="71.25" customHeight="1" x14ac:dyDescent="0.2">
      <c r="A9" s="112"/>
      <c r="B9" s="463" t="s">
        <v>30</v>
      </c>
      <c r="C9" s="460"/>
      <c r="D9" s="461" t="s">
        <v>668</v>
      </c>
      <c r="E9" s="460"/>
      <c r="F9" s="461" t="s">
        <v>32</v>
      </c>
      <c r="G9" s="462"/>
      <c r="H9" s="112"/>
      <c r="I9" s="121">
        <v>0.5</v>
      </c>
      <c r="J9" s="115"/>
      <c r="K9" s="112"/>
      <c r="L9" s="112"/>
      <c r="M9" s="112"/>
      <c r="N9" s="112"/>
      <c r="O9" s="112"/>
      <c r="P9" s="112"/>
      <c r="Q9" s="112"/>
      <c r="R9" s="112"/>
      <c r="S9" s="112"/>
      <c r="T9" s="112"/>
      <c r="U9" s="112"/>
      <c r="V9" s="112"/>
      <c r="W9" s="112"/>
      <c r="X9" s="112"/>
      <c r="Y9" s="112"/>
      <c r="Z9" s="112"/>
    </row>
    <row r="10" spans="1:26" ht="97.5" customHeight="1" x14ac:dyDescent="0.2">
      <c r="A10" s="112"/>
      <c r="B10" s="464" t="s">
        <v>33</v>
      </c>
      <c r="C10" s="456"/>
      <c r="D10" s="455" t="s">
        <v>669</v>
      </c>
      <c r="E10" s="456"/>
      <c r="F10" s="455" t="s">
        <v>35</v>
      </c>
      <c r="G10" s="457"/>
      <c r="H10" s="112"/>
      <c r="I10" s="121">
        <v>0.25</v>
      </c>
      <c r="J10" s="115"/>
      <c r="K10" s="112"/>
      <c r="L10" s="112"/>
      <c r="M10" s="112"/>
      <c r="N10" s="112"/>
      <c r="O10" s="112"/>
      <c r="P10" s="112"/>
      <c r="Q10" s="112"/>
      <c r="R10" s="112"/>
      <c r="S10" s="112"/>
      <c r="T10" s="112"/>
      <c r="U10" s="112"/>
      <c r="V10" s="112"/>
      <c r="W10" s="112"/>
      <c r="X10" s="112"/>
      <c r="Y10" s="112"/>
      <c r="Z10" s="112"/>
    </row>
    <row r="11" spans="1:26" ht="26.25" customHeight="1" x14ac:dyDescent="0.2">
      <c r="A11" s="112"/>
      <c r="B11" s="458" t="s">
        <v>670</v>
      </c>
      <c r="C11" s="353"/>
      <c r="D11" s="353"/>
      <c r="E11" s="353"/>
      <c r="F11" s="353"/>
      <c r="G11" s="353"/>
      <c r="H11" s="353"/>
      <c r="I11" s="279"/>
      <c r="J11" s="122"/>
      <c r="K11" s="123"/>
      <c r="L11" s="123"/>
      <c r="M11" s="123"/>
      <c r="N11" s="123"/>
      <c r="O11" s="112"/>
      <c r="P11" s="112"/>
      <c r="Q11" s="112"/>
      <c r="R11" s="112"/>
      <c r="S11" s="112"/>
      <c r="T11" s="112"/>
      <c r="U11" s="112"/>
      <c r="V11" s="112"/>
      <c r="W11" s="112"/>
      <c r="X11" s="112"/>
      <c r="Y11" s="112"/>
      <c r="Z11" s="112"/>
    </row>
    <row r="12" spans="1:26" ht="38.25" customHeight="1" x14ac:dyDescent="0.2">
      <c r="A12" s="112"/>
      <c r="B12" s="114"/>
      <c r="C12" s="114"/>
      <c r="D12" s="112"/>
      <c r="E12" s="112"/>
      <c r="F12" s="112"/>
      <c r="G12" s="112"/>
      <c r="H12" s="112"/>
      <c r="I12" s="112"/>
      <c r="J12" s="115"/>
      <c r="K12" s="112"/>
      <c r="L12" s="112"/>
      <c r="M12" s="112"/>
      <c r="N12" s="112"/>
      <c r="O12" s="112"/>
      <c r="P12" s="112"/>
      <c r="Q12" s="112"/>
      <c r="R12" s="112"/>
      <c r="S12" s="112"/>
      <c r="T12" s="112"/>
      <c r="U12" s="112"/>
      <c r="V12" s="112"/>
      <c r="W12" s="112"/>
      <c r="X12" s="112"/>
      <c r="Y12" s="112"/>
      <c r="Z12" s="112"/>
    </row>
    <row r="13" spans="1:26" ht="42.75" customHeight="1" x14ac:dyDescent="0.2">
      <c r="A13" s="112"/>
      <c r="B13" s="442" t="s">
        <v>671</v>
      </c>
      <c r="C13" s="443" t="s">
        <v>672</v>
      </c>
      <c r="D13" s="444"/>
      <c r="E13" s="444"/>
      <c r="F13" s="445"/>
      <c r="G13" s="446" t="s">
        <v>673</v>
      </c>
      <c r="H13" s="446" t="s">
        <v>674</v>
      </c>
      <c r="I13" s="447" t="s">
        <v>675</v>
      </c>
      <c r="J13" s="115"/>
      <c r="K13" s="449" t="s">
        <v>676</v>
      </c>
      <c r="L13" s="449" t="s">
        <v>677</v>
      </c>
      <c r="M13" s="450" t="s">
        <v>678</v>
      </c>
      <c r="N13" s="452" t="s">
        <v>679</v>
      </c>
      <c r="O13" s="269"/>
      <c r="P13" s="269"/>
      <c r="Q13" s="269"/>
      <c r="R13" s="269"/>
      <c r="S13" s="270"/>
      <c r="T13" s="112"/>
      <c r="U13" s="112"/>
      <c r="V13" s="112"/>
      <c r="W13" s="112"/>
      <c r="X13" s="112"/>
      <c r="Y13" s="112"/>
      <c r="Z13" s="112"/>
    </row>
    <row r="14" spans="1:26" ht="48.75" customHeight="1" x14ac:dyDescent="0.2">
      <c r="A14" s="112"/>
      <c r="B14" s="285"/>
      <c r="C14" s="124" t="s">
        <v>680</v>
      </c>
      <c r="D14" s="124" t="s">
        <v>50</v>
      </c>
      <c r="E14" s="124" t="s">
        <v>681</v>
      </c>
      <c r="F14" s="125" t="s">
        <v>682</v>
      </c>
      <c r="G14" s="288"/>
      <c r="H14" s="288"/>
      <c r="I14" s="448"/>
      <c r="J14" s="115"/>
      <c r="K14" s="364"/>
      <c r="L14" s="364"/>
      <c r="M14" s="451"/>
      <c r="N14" s="126" t="s">
        <v>683</v>
      </c>
      <c r="O14" s="126" t="s">
        <v>684</v>
      </c>
      <c r="P14" s="126" t="s">
        <v>685</v>
      </c>
      <c r="Q14" s="126" t="s">
        <v>686</v>
      </c>
      <c r="R14" s="126" t="s">
        <v>687</v>
      </c>
      <c r="S14" s="127" t="s">
        <v>688</v>
      </c>
      <c r="T14" s="112"/>
      <c r="U14" s="112"/>
      <c r="V14" s="112"/>
      <c r="W14" s="112"/>
      <c r="X14" s="112"/>
      <c r="Y14" s="112"/>
      <c r="Z14" s="112"/>
    </row>
    <row r="15" spans="1:26" ht="99.75" customHeight="1" x14ac:dyDescent="0.2">
      <c r="A15" s="112"/>
      <c r="B15" s="128">
        <f t="shared" ref="B15:B164" si="0">+IF(ISTEXT(D15),J15,"")</f>
        <v>1</v>
      </c>
      <c r="C15" s="129" t="str">
        <f t="array" ref="C15">+IFERROR(INDEX(Hoja1!$A$2:$A$82,MATCH(J15,Hoja1!$H$2:$H$82,0)),"")</f>
        <v>1.1</v>
      </c>
      <c r="D15" s="130" t="str">
        <f>IFERROR(VLOOKUP(C15,Hoja1!$A$2:$H$82,4,0),"")</f>
        <v>Ambiente de Control</v>
      </c>
      <c r="E15" s="130" t="str">
        <f>+IFERROR(VLOOKUP(C15,Hoja1!$A$1:$J$82,10,0),"")</f>
        <v>La entidad demuestra el compromiso con la integridad (valores) y principios del servicio público</v>
      </c>
      <c r="F15" s="130" t="str">
        <f>+IFERROR(VLOOKUP(C15,Hoja1!$A$1:$I$82,3,0),"")</f>
        <v xml:space="preserve"> Aplicación del Código de Integridad. (incluye análisis de desviaciones, convivencia laboral, temas disciplinarios internos, quejas o denuncias sobres los servidores de la entidad, u otros temas relacionados)</v>
      </c>
      <c r="G15" s="131">
        <f>+IFERROR(VLOOKUP(C15,Hoja1!$A$1:$K$82,11,0),"")</f>
        <v>2</v>
      </c>
      <c r="H15" s="132">
        <f>+IFERROR(VLOOKUP(C15,Hoja1!$A$1:$L$82,12,0),"")</f>
        <v>2</v>
      </c>
      <c r="I15" s="133"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funcionando, pero requiere acciones dirigidas a fortalecer  o mejorar su diseño y/o ejecucion.</v>
      </c>
      <c r="J15" s="115">
        <v>1</v>
      </c>
      <c r="K15" s="134">
        <f>+VLOOKUP(C15,Hoja1!$A$1:$M$82,13,0)</f>
        <v>0.5</v>
      </c>
      <c r="L15" s="453">
        <f>+AVERAGE(K15:K38)</f>
        <v>0.78125</v>
      </c>
      <c r="M15" s="135" t="s">
        <v>834</v>
      </c>
      <c r="N15" s="136" t="s">
        <v>835</v>
      </c>
      <c r="O15" s="229">
        <v>44013</v>
      </c>
      <c r="P15" s="229">
        <v>44196</v>
      </c>
      <c r="Q15" s="136" t="s">
        <v>836</v>
      </c>
      <c r="R15" s="232" t="s">
        <v>837</v>
      </c>
      <c r="S15" s="230">
        <v>0.25</v>
      </c>
      <c r="T15" s="112"/>
      <c r="U15" s="112"/>
      <c r="V15" s="112"/>
      <c r="W15" s="112"/>
      <c r="X15" s="112"/>
      <c r="Y15" s="112"/>
      <c r="Z15" s="112"/>
    </row>
    <row r="16" spans="1:26" ht="99.75" customHeight="1" x14ac:dyDescent="0.2">
      <c r="A16" s="112"/>
      <c r="B16" s="137">
        <f t="shared" si="0"/>
        <v>2</v>
      </c>
      <c r="C16" s="138" t="str">
        <f t="array" ref="C16">+IFERROR(INDEX(Hoja1!$A$2:$A$82,MATCH(J16,Hoja1!$H$2:$H$82,0)),"")</f>
        <v>1.3</v>
      </c>
      <c r="D16" s="139" t="str">
        <f>IFERROR(VLOOKUP(C16,Hoja1!$A$2:$H$82,4,0),"")</f>
        <v>Ambiente de Control</v>
      </c>
      <c r="E16" s="139" t="str">
        <f>+IFERROR(VLOOKUP(C16,Hoja1!$A$1:$J$82,10,0),"")</f>
        <v>La entidad demuestra el compromiso con la integridad (valores) y principios del servicio público</v>
      </c>
      <c r="F16" s="139" t="str">
        <f>+IFERROR(VLOOKUP(C16,Hoja1!$A$1:$I$82,3,0),"")</f>
        <v xml:space="preserve"> Mecanismos frente a la detección y prevención del uso inadecuado de información privilegiada u otras situaciones que puedan implicar riesgos para la entidad</v>
      </c>
      <c r="G16" s="138">
        <f>+IFERROR(VLOOKUP(C16,Hoja1!$A$1:$K$82,11,0),"")</f>
        <v>2</v>
      </c>
      <c r="H16" s="140">
        <f>+IFERROR(VLOOKUP(C16,Hoja1!$A$1:$L$82,12,0),"")</f>
        <v>1</v>
      </c>
      <c r="I16" s="133" t="str">
        <f t="shared" si="1"/>
        <v>Se encuentra presente y funcionando, pero requiere acciones dirigidas a fortalecer  o mejorar su diseño y/o ejecucion.</v>
      </c>
      <c r="J16" s="115">
        <v>2</v>
      </c>
      <c r="K16" s="134">
        <f>+VLOOKUP(C16,Hoja1!$A$1:$M$82,13,0)</f>
        <v>0.5</v>
      </c>
      <c r="L16" s="292"/>
      <c r="M16" s="141" t="s">
        <v>838</v>
      </c>
      <c r="N16" s="142" t="s">
        <v>839</v>
      </c>
      <c r="O16" s="229">
        <v>44013</v>
      </c>
      <c r="P16" s="229">
        <v>44196</v>
      </c>
      <c r="Q16" s="136" t="s">
        <v>836</v>
      </c>
      <c r="R16" s="232" t="s">
        <v>840</v>
      </c>
      <c r="S16" s="231">
        <v>0.25</v>
      </c>
      <c r="T16" s="112"/>
      <c r="U16" s="112"/>
      <c r="V16" s="112"/>
      <c r="W16" s="112"/>
      <c r="X16" s="112"/>
      <c r="Y16" s="112"/>
      <c r="Z16" s="112"/>
    </row>
    <row r="17" spans="1:26" ht="99.75" customHeight="1" x14ac:dyDescent="0.2">
      <c r="A17" s="112"/>
      <c r="B17" s="137">
        <f t="shared" si="0"/>
        <v>3</v>
      </c>
      <c r="C17" s="138" t="str">
        <f t="array" ref="C17">+IFERROR(INDEX(Hoja1!$A$2:$A$82,MATCH(J17,Hoja1!$H$2:$H$82,0)),"")</f>
        <v>1.4</v>
      </c>
      <c r="D17" s="139" t="str">
        <f>IFERROR(VLOOKUP(C17,Hoja1!$A$2:$H$82,4,0),"")</f>
        <v>Ambiente de Control</v>
      </c>
      <c r="E17" s="139" t="str">
        <f>+IFERROR(VLOOKUP(C17,Hoja1!$A$1:$J$82,10,0),"")</f>
        <v>La entidad demuestra el compromiso con la integridad (valores) y principios del servicio público</v>
      </c>
      <c r="F17" s="139" t="str">
        <f>+IFERROR(VLOOKUP(C17,Hoja1!$A$1:$I$82,3,0),"")</f>
        <v xml:space="preserve"> La evaluación de las acciones transversales de integridad, mediante el monitoreo permanente de los riesgos de corrupción.</v>
      </c>
      <c r="G17" s="138">
        <f>+IFERROR(VLOOKUP(C17,Hoja1!$A$1:$K$82,11,0),"")</f>
        <v>3</v>
      </c>
      <c r="H17" s="140">
        <f>+IFERROR(VLOOKUP(C17,Hoja1!$A$1:$L$82,12,0),"")</f>
        <v>2</v>
      </c>
      <c r="I17" s="133" t="str">
        <f t="shared" si="1"/>
        <v>Se encuentra presente y funcionando, pero requiere acciones dirigidas a fortalecer  o mejorar su diseño y/o ejecucion.</v>
      </c>
      <c r="J17" s="115">
        <v>3</v>
      </c>
      <c r="K17" s="134">
        <f>+VLOOKUP(C17,Hoja1!$A$1:$M$82,13,0)</f>
        <v>0.5</v>
      </c>
      <c r="L17" s="292"/>
      <c r="M17" s="141" t="s">
        <v>841</v>
      </c>
      <c r="N17" s="142" t="s">
        <v>842</v>
      </c>
      <c r="O17" s="229">
        <v>44013</v>
      </c>
      <c r="P17" s="229">
        <v>44196</v>
      </c>
      <c r="Q17" s="142" t="s">
        <v>843</v>
      </c>
      <c r="R17" s="232" t="s">
        <v>844</v>
      </c>
      <c r="S17" s="231">
        <v>0.25</v>
      </c>
      <c r="T17" s="112"/>
      <c r="U17" s="112"/>
      <c r="V17" s="112"/>
      <c r="W17" s="112"/>
      <c r="X17" s="112"/>
      <c r="Y17" s="112"/>
      <c r="Z17" s="112"/>
    </row>
    <row r="18" spans="1:26" ht="99.75" customHeight="1" x14ac:dyDescent="0.2">
      <c r="A18" s="112"/>
      <c r="B18" s="143">
        <f t="shared" si="0"/>
        <v>4</v>
      </c>
      <c r="C18" s="138" t="str">
        <f t="array" ref="C18">+IFERROR(INDEX(Hoja1!$A$2:$A$82,MATCH(J18,Hoja1!$H$2:$H$82,0)),"")</f>
        <v>2.1</v>
      </c>
      <c r="D18" s="139" t="str">
        <f>IFERROR(VLOOKUP(C18,Hoja1!$A$2:$H$82,4,0),"")</f>
        <v>Ambiente de Control</v>
      </c>
      <c r="E18" s="139" t="str">
        <f>+IFERROR(VLOOKUP(C18,Hoja1!$A$1:$J$82,10,0),"")</f>
        <v xml:space="preserve">Aplicación de mecanismos para ejercer una adecuada supervisión del Sistema de Control Interno </v>
      </c>
      <c r="F18" s="139" t="str">
        <f>+IFERROR(VLOOKUP(C18,Hoja1!$A$1:$I$82,3,0),"")</f>
        <v xml:space="preserve"> Creación o actualización del Comité Institucional de Coordinación de Control Interno (incluye ajustes en periodicidad para reunión, articulación con el Comité Institucioanl de Gestión y Desempeño)</v>
      </c>
      <c r="G18" s="138">
        <f>+IFERROR(VLOOKUP(C18,Hoja1!$A$1:$K$82,11,0),"")</f>
        <v>3</v>
      </c>
      <c r="H18" s="140">
        <f>+IFERROR(VLOOKUP(C18,Hoja1!$A$1:$L$82,12,0),"")</f>
        <v>2</v>
      </c>
      <c r="I18" s="133" t="str">
        <f t="shared" si="1"/>
        <v>Se encuentra presente y funcionando, pero requiere acciones dirigidas a fortalecer  o mejorar su diseño y/o ejecucion.</v>
      </c>
      <c r="J18" s="115">
        <v>4</v>
      </c>
      <c r="K18" s="134">
        <f>+VLOOKUP(C18,Hoja1!$A$1:$M$82,13,0)</f>
        <v>0.5</v>
      </c>
      <c r="L18" s="292"/>
      <c r="M18" s="141" t="s">
        <v>845</v>
      </c>
      <c r="N18" s="142" t="s">
        <v>846</v>
      </c>
      <c r="O18" s="229">
        <v>44013</v>
      </c>
      <c r="P18" s="229">
        <v>44196</v>
      </c>
      <c r="Q18" s="142" t="s">
        <v>847</v>
      </c>
      <c r="R18" s="232" t="s">
        <v>848</v>
      </c>
      <c r="S18" s="231">
        <v>0.25</v>
      </c>
      <c r="T18" s="112"/>
      <c r="U18" s="112"/>
      <c r="V18" s="112"/>
      <c r="W18" s="112"/>
      <c r="X18" s="112"/>
      <c r="Y18" s="112"/>
      <c r="Z18" s="112"/>
    </row>
    <row r="19" spans="1:26" ht="99.75" customHeight="1" x14ac:dyDescent="0.2">
      <c r="A19" s="112"/>
      <c r="B19" s="137">
        <f t="shared" si="0"/>
        <v>5</v>
      </c>
      <c r="C19" s="138" t="str">
        <f t="array" ref="C19">+IFERROR(INDEX(Hoja1!$A$2:$A$82,MATCH(J19,Hoja1!$H$2:$H$82,0)),"")</f>
        <v>3.3</v>
      </c>
      <c r="D19" s="139" t="str">
        <f>IFERROR(VLOOKUP(C19,Hoja1!$A$2:$H$82,4,0),"")</f>
        <v>Ambiente de Control</v>
      </c>
      <c r="E19" s="139" t="str">
        <f>+IFERROR(VLOOKUP(C19,Hoja1!$A$1:$J$82,10,0),"")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19" s="139" t="str">
        <f>+IFERROR(VLOOKUP(C19,Hoja1!$A$1:$I$82,3,0),"")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19" s="138">
        <f>+IFERROR(VLOOKUP(C19,Hoja1!$A$1:$K$82,11,0),"")</f>
        <v>3</v>
      </c>
      <c r="H19" s="140">
        <f>+IFERROR(VLOOKUP(C19,Hoja1!$A$1:$L$82,12,0),"")</f>
        <v>2</v>
      </c>
      <c r="I19" s="133" t="str">
        <f t="shared" si="1"/>
        <v>Se encuentra presente y funcionando, pero requiere acciones dirigidas a fortalecer  o mejorar su diseño y/o ejecucion.</v>
      </c>
      <c r="J19" s="115">
        <v>5</v>
      </c>
      <c r="K19" s="134">
        <f>+VLOOKUP(C19,Hoja1!$A$1:$M$82,13,0)</f>
        <v>0.5</v>
      </c>
      <c r="L19" s="292"/>
      <c r="M19" s="141" t="s">
        <v>849</v>
      </c>
      <c r="N19" s="142" t="s">
        <v>850</v>
      </c>
      <c r="O19" s="229">
        <v>44013</v>
      </c>
      <c r="P19" s="229">
        <v>44196</v>
      </c>
      <c r="Q19" s="142" t="s">
        <v>851</v>
      </c>
      <c r="R19" s="232" t="s">
        <v>852</v>
      </c>
      <c r="S19" s="231">
        <v>0.25</v>
      </c>
      <c r="T19" s="112"/>
      <c r="U19" s="112"/>
      <c r="V19" s="112"/>
      <c r="W19" s="112"/>
      <c r="X19" s="112"/>
      <c r="Y19" s="112"/>
      <c r="Z19" s="112"/>
    </row>
    <row r="20" spans="1:26" ht="99.75" customHeight="1" x14ac:dyDescent="0.2">
      <c r="A20" s="112"/>
      <c r="B20" s="143">
        <f t="shared" si="0"/>
        <v>6</v>
      </c>
      <c r="C20" s="138" t="str">
        <f t="array" ref="C20">+IFERROR(INDEX(Hoja1!$A$2:$A$82,MATCH(J20,Hoja1!$H$2:$H$82,0)),"")</f>
        <v>4.1</v>
      </c>
      <c r="D20" s="139" t="str">
        <f>IFERROR(VLOOKUP(C20,Hoja1!$A$2:$H$82,4,0),"")</f>
        <v>Ambiente de Control</v>
      </c>
      <c r="E20" s="139" t="str">
        <f>+IFERROR(VLOOKUP(C20,Hoja1!$A$1:$J$82,10,0),"")</f>
        <v>Compromiso con la competencia de todo el personal, por lo que la gestión del talento humano tiene un carácter estratégico con el despliegue de actividades clave para todo el ciclo de vida del servidor público –ingreso, permanencia y retiro.</v>
      </c>
      <c r="F20" s="139" t="str">
        <f>+IFERROR(VLOOKUP(C20,Hoja1!$A$1:$I$82,3,0),"")</f>
        <v xml:space="preserve"> Evaluación de la Planeación Estratégica del Talento Humano</v>
      </c>
      <c r="G20" s="138">
        <f>+IFERROR(VLOOKUP(C20,Hoja1!$A$1:$K$82,11,0),"")</f>
        <v>2</v>
      </c>
      <c r="H20" s="140">
        <f>+IFERROR(VLOOKUP(C20,Hoja1!$A$1:$L$82,12,0),"")</f>
        <v>2</v>
      </c>
      <c r="I20" s="133" t="str">
        <f t="shared" si="1"/>
        <v>Se encuentra presente y funcionando, pero requiere acciones dirigidas a fortalecer  o mejorar su diseño y/o ejecucion.</v>
      </c>
      <c r="J20" s="115">
        <v>6</v>
      </c>
      <c r="K20" s="134">
        <f>+VLOOKUP(C20,Hoja1!$A$1:$M$82,13,0)</f>
        <v>0.5</v>
      </c>
      <c r="L20" s="292"/>
      <c r="M20" s="141" t="s">
        <v>853</v>
      </c>
      <c r="N20" s="142" t="s">
        <v>854</v>
      </c>
      <c r="O20" s="229">
        <v>44013</v>
      </c>
      <c r="P20" s="229">
        <v>44196</v>
      </c>
      <c r="Q20" s="142" t="s">
        <v>855</v>
      </c>
      <c r="R20" s="232" t="s">
        <v>856</v>
      </c>
      <c r="S20" s="231">
        <v>0.25</v>
      </c>
      <c r="T20" s="112"/>
      <c r="U20" s="112"/>
      <c r="V20" s="112"/>
      <c r="W20" s="112"/>
      <c r="X20" s="112"/>
      <c r="Y20" s="112"/>
      <c r="Z20" s="112"/>
    </row>
    <row r="21" spans="1:26" ht="99.75" customHeight="1" x14ac:dyDescent="0.2">
      <c r="A21" s="112"/>
      <c r="B21" s="137">
        <f t="shared" si="0"/>
        <v>7</v>
      </c>
      <c r="C21" s="138" t="str">
        <f t="array" ref="C21">+IFERROR(INDEX(Hoja1!$A$2:$A$82,MATCH(J21,Hoja1!$H$2:$H$82,0)),"")</f>
        <v>4.6</v>
      </c>
      <c r="D21" s="139" t="str">
        <f>IFERROR(VLOOKUP(C21,Hoja1!$A$2:$H$82,4,0),"")</f>
        <v>Ambiente de Control</v>
      </c>
      <c r="E21" s="139" t="str">
        <f>+IFERROR(VLOOKUP(C21,Hoja1!$A$1:$J$82,10,0),"")</f>
        <v>Compromiso con la competencia de todo el personal, por lo que la gestión del talento humano tiene un carácter estratégico con el despliegue de actividades clave para todo el ciclo de vida del servidor público –ingreso, permanencia y retiro.</v>
      </c>
      <c r="F21" s="139" t="str">
        <f>+IFERROR(VLOOKUP(C21,Hoja1!$A$1:$I$82,3,0),"")</f>
        <v xml:space="preserve"> Evaluar el impacto del Plan Institucional de Capacitación - PI</v>
      </c>
      <c r="G21" s="138">
        <f>+IFERROR(VLOOKUP(C21,Hoja1!$A$1:$K$82,11,0),"")</f>
        <v>2</v>
      </c>
      <c r="H21" s="140">
        <f>+IFERROR(VLOOKUP(C21,Hoja1!$A$1:$L$82,12,0),"")</f>
        <v>1</v>
      </c>
      <c r="I21" s="133" t="str">
        <f t="shared" si="1"/>
        <v>Se encuentra presente y funcionando, pero requiere acciones dirigidas a fortalecer  o mejorar su diseño y/o ejecucion.</v>
      </c>
      <c r="J21" s="115">
        <v>7</v>
      </c>
      <c r="K21" s="134">
        <f>+VLOOKUP(C21,Hoja1!$A$1:$M$82,13,0)</f>
        <v>0.5</v>
      </c>
      <c r="L21" s="292"/>
      <c r="M21" s="141" t="s">
        <v>857</v>
      </c>
      <c r="N21" s="142" t="s">
        <v>854</v>
      </c>
      <c r="O21" s="229">
        <v>44013</v>
      </c>
      <c r="P21" s="229">
        <v>44196</v>
      </c>
      <c r="Q21" s="142" t="s">
        <v>855</v>
      </c>
      <c r="R21" s="232" t="s">
        <v>856</v>
      </c>
      <c r="S21" s="231">
        <v>0.25</v>
      </c>
      <c r="T21" s="112"/>
      <c r="U21" s="112"/>
      <c r="V21" s="112"/>
      <c r="W21" s="112"/>
      <c r="X21" s="112"/>
      <c r="Y21" s="112"/>
      <c r="Z21" s="112"/>
    </row>
    <row r="22" spans="1:26" ht="99.75" customHeight="1" x14ac:dyDescent="0.2">
      <c r="A22" s="112"/>
      <c r="B22" s="137">
        <f t="shared" si="0"/>
        <v>8</v>
      </c>
      <c r="C22" s="138" t="str">
        <f t="array" ref="C22">+IFERROR(INDEX(Hoja1!$A$2:$A$82,MATCH(J22,Hoja1!$H$2:$H$82,0)),"")</f>
        <v>5.1</v>
      </c>
      <c r="D22" s="139" t="str">
        <f>IFERROR(VLOOKUP(C22,Hoja1!$A$2:$H$82,4,0),"")</f>
        <v>Ambiente de Control</v>
      </c>
      <c r="E22" s="139" t="str">
        <f>+IFERROR(VLOOKUP(C22,Hoja1!$A$1:$J$82,10,0),"")</f>
        <v>La entidad establece líneas de reporte dentro de la entidad para evaluar el funcionamiento del Sistema de Control Interno.</v>
      </c>
      <c r="F22" s="139" t="str">
        <f>+IFERROR(VLOOKUP(C22,Hoja1!$A$1:$I$82,3,0),"")</f>
        <v xml:space="preserve"> Acorde con la estructura del Esquema de Líneas de Defensa se han definido estándares de reporte, periodicidad y responsables frente a diferentes temas críticos de la entidad</v>
      </c>
      <c r="G22" s="138">
        <f>+IFERROR(VLOOKUP(C22,Hoja1!$A$1:$K$82,11,0),"")</f>
        <v>3</v>
      </c>
      <c r="H22" s="140">
        <f>+IFERROR(VLOOKUP(C22,Hoja1!$A$1:$L$82,12,0),"")</f>
        <v>1</v>
      </c>
      <c r="I22" s="133" t="str">
        <f t="shared" si="1"/>
        <v>Se encuentra presente y funcionando, pero requiere acciones dirigidas a fortalecer  o mejorar su diseño y/o ejecucion.</v>
      </c>
      <c r="J22" s="115">
        <v>8</v>
      </c>
      <c r="K22" s="134">
        <f>+VLOOKUP(C22,Hoja1!$A$1:$M$82,13,0)</f>
        <v>0.5</v>
      </c>
      <c r="L22" s="292"/>
      <c r="M22" s="141" t="s">
        <v>858</v>
      </c>
      <c r="N22" s="142" t="s">
        <v>859</v>
      </c>
      <c r="O22" s="229">
        <v>44013</v>
      </c>
      <c r="P22" s="229">
        <v>44196</v>
      </c>
      <c r="Q22" s="142" t="s">
        <v>847</v>
      </c>
      <c r="R22" s="232" t="s">
        <v>860</v>
      </c>
      <c r="S22" s="231">
        <v>0.25</v>
      </c>
      <c r="T22" s="112"/>
      <c r="U22" s="112"/>
      <c r="V22" s="112"/>
      <c r="W22" s="112"/>
      <c r="X22" s="112"/>
      <c r="Y22" s="112"/>
      <c r="Z22" s="112"/>
    </row>
    <row r="23" spans="1:26" ht="99.75" customHeight="1" x14ac:dyDescent="0.2">
      <c r="A23" s="112"/>
      <c r="B23" s="137">
        <f t="shared" si="0"/>
        <v>9</v>
      </c>
      <c r="C23" s="138" t="str">
        <f t="array" ref="C23">+IFERROR(INDEX(Hoja1!$A$2:$A$82,MATCH(J23,Hoja1!$H$2:$H$82,0)),"")</f>
        <v>5.4</v>
      </c>
      <c r="D23" s="139" t="str">
        <f>IFERROR(VLOOKUP(C23,Hoja1!$A$2:$H$82,4,0),"")</f>
        <v>Ambiente de Control</v>
      </c>
      <c r="E23" s="139" t="str">
        <f>+IFERROR(VLOOKUP(C23,Hoja1!$A$1:$J$82,10,0),"")</f>
        <v>La entidad establece líneas de reporte dentro de la entidad para evaluar el funcionamiento del Sistema de Control Interno.</v>
      </c>
      <c r="F23" s="139" t="str">
        <f>+IFERROR(VLOOKUP(C23,Hoja1!$A$1:$I$82,3,0),"")</f>
        <v xml:space="preserve"> Se evalúa la estructura de control a partir de los cambios en procesos, procedimientos, u otras herramientas, a fin de garantizar su adecuada formulación y afectación frente a la gestión del riesgo</v>
      </c>
      <c r="G23" s="138">
        <f>+IFERROR(VLOOKUP(C23,Hoja1!$A$1:$K$82,11,0),"")</f>
        <v>2</v>
      </c>
      <c r="H23" s="140">
        <f>+IFERROR(VLOOKUP(C23,Hoja1!$A$1:$L$82,12,0),"")</f>
        <v>1</v>
      </c>
      <c r="I23" s="133" t="str">
        <f t="shared" si="1"/>
        <v>Se encuentra presente y funcionando, pero requiere acciones dirigidas a fortalecer  o mejorar su diseño y/o ejecucion.</v>
      </c>
      <c r="J23" s="115">
        <v>9</v>
      </c>
      <c r="K23" s="134">
        <f>+VLOOKUP(C23,Hoja1!$A$1:$M$82,13,0)</f>
        <v>0.5</v>
      </c>
      <c r="L23" s="292"/>
      <c r="M23" s="141" t="s">
        <v>861</v>
      </c>
      <c r="N23" s="142" t="s">
        <v>862</v>
      </c>
      <c r="O23" s="229">
        <v>44013</v>
      </c>
      <c r="P23" s="229">
        <v>44196</v>
      </c>
      <c r="Q23" s="142" t="s">
        <v>863</v>
      </c>
      <c r="R23" s="232" t="s">
        <v>864</v>
      </c>
      <c r="S23" s="231">
        <v>0.25</v>
      </c>
      <c r="T23" s="112"/>
      <c r="U23" s="112"/>
      <c r="V23" s="112"/>
      <c r="W23" s="112"/>
      <c r="X23" s="112"/>
      <c r="Y23" s="112"/>
      <c r="Z23" s="112"/>
    </row>
    <row r="24" spans="1:26" ht="99.75" customHeight="1" x14ac:dyDescent="0.2">
      <c r="A24" s="112"/>
      <c r="B24" s="143">
        <f t="shared" si="0"/>
        <v>10</v>
      </c>
      <c r="C24" s="138" t="str">
        <f t="array" ref="C24">+IFERROR(INDEX(Hoja1!$A$2:$A$82,MATCH(J24,Hoja1!$H$2:$H$82,0)),"")</f>
        <v>1.2</v>
      </c>
      <c r="D24" s="139" t="str">
        <f>IFERROR(VLOOKUP(C24,Hoja1!$A$2:$H$82,4,0),"")</f>
        <v>Ambiente de Control</v>
      </c>
      <c r="E24" s="139" t="str">
        <f>+IFERROR(VLOOKUP(C24,Hoja1!$A$1:$J$82,10,0),"")</f>
        <v>La entidad demuestra el compromiso con la integridad (valores) y principios del servicio público</v>
      </c>
      <c r="F24" s="139" t="str">
        <f>+IFERROR(VLOOKUP(C24,Hoja1!$A$1:$I$82,3,0),"")</f>
        <v xml:space="preserve"> Mecanismos para el manejo de conflictos de interés.</v>
      </c>
      <c r="G24" s="138">
        <f>+IFERROR(VLOOKUP(C24,Hoja1!$A$1:$K$82,11,0),"")</f>
        <v>2</v>
      </c>
      <c r="H24" s="140">
        <f>+IFERROR(VLOOKUP(C24,Hoja1!$A$1:$L$82,12,0),"")</f>
        <v>3</v>
      </c>
      <c r="I24" s="133" t="str">
        <f t="shared" si="1"/>
        <v>Se encuentra presente  y funcionando, pero requiere mejoras frente a su diseño, ya que  opera de manera efectiva</v>
      </c>
      <c r="J24" s="115">
        <v>10</v>
      </c>
      <c r="K24" s="134">
        <f>+VLOOKUP(C24,Hoja1!$A$1:$M$82,13,0)</f>
        <v>0.75</v>
      </c>
      <c r="L24" s="292"/>
      <c r="M24" s="233" t="s">
        <v>865</v>
      </c>
      <c r="N24" s="233" t="s">
        <v>866</v>
      </c>
      <c r="O24" s="229">
        <v>44013</v>
      </c>
      <c r="P24" s="229">
        <v>44196</v>
      </c>
      <c r="Q24" s="142" t="s">
        <v>867</v>
      </c>
      <c r="R24" s="232" t="s">
        <v>868</v>
      </c>
      <c r="S24" s="231">
        <v>0.25</v>
      </c>
      <c r="T24" s="112"/>
      <c r="U24" s="112"/>
      <c r="V24" s="112"/>
      <c r="W24" s="112"/>
      <c r="X24" s="112"/>
      <c r="Y24" s="112"/>
      <c r="Z24" s="112"/>
    </row>
    <row r="25" spans="1:26" ht="99.75" customHeight="1" x14ac:dyDescent="0.2">
      <c r="A25" s="112"/>
      <c r="B25" s="137">
        <f t="shared" si="0"/>
        <v>11</v>
      </c>
      <c r="C25" s="138" t="str">
        <f t="array" ref="C25">+IFERROR(INDEX(Hoja1!$A$2:$A$82,MATCH(J25,Hoja1!$H$2:$H$82,0)),"")</f>
        <v>1.5</v>
      </c>
      <c r="D25" s="139" t="str">
        <f>IFERROR(VLOOKUP(C25,Hoja1!$A$2:$H$82,4,0),"")</f>
        <v>Ambiente de Control</v>
      </c>
      <c r="E25" s="139" t="str">
        <f>+IFERROR(VLOOKUP(C25,Hoja1!$A$1:$J$82,10,0),"")</f>
        <v>La entidad demuestra el compromiso con la integridad (valores) y principios del servicio público</v>
      </c>
      <c r="F25" s="139" t="str">
        <f>+IFERROR(VLOOKUP(C25,Hoja1!$A$1:$I$82,3,0),"")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25" s="138">
        <f>+IFERROR(VLOOKUP(C25,Hoja1!$A$1:$K$82,11,0),"")</f>
        <v>2</v>
      </c>
      <c r="H25" s="140">
        <f>+IFERROR(VLOOKUP(C25,Hoja1!$A$1:$L$82,12,0),"")</f>
        <v>3</v>
      </c>
      <c r="I25" s="133" t="str">
        <f t="shared" si="1"/>
        <v>Se encuentra presente  y funcionando, pero requiere mejoras frente a su diseño, ya que  opera de manera efectiva</v>
      </c>
      <c r="J25" s="115">
        <v>11</v>
      </c>
      <c r="K25" s="134">
        <f>+VLOOKUP(C25,Hoja1!$A$1:$M$82,13,0)</f>
        <v>0.75</v>
      </c>
      <c r="L25" s="292"/>
      <c r="M25" s="233" t="s">
        <v>869</v>
      </c>
      <c r="N25" s="233" t="s">
        <v>870</v>
      </c>
      <c r="O25" s="229">
        <v>44013</v>
      </c>
      <c r="P25" s="229">
        <v>44196</v>
      </c>
      <c r="Q25" s="142" t="s">
        <v>871</v>
      </c>
      <c r="R25" s="232" t="s">
        <v>872</v>
      </c>
      <c r="S25" s="231">
        <v>0.25</v>
      </c>
      <c r="T25" s="112"/>
      <c r="U25" s="112"/>
      <c r="V25" s="112"/>
      <c r="W25" s="112"/>
      <c r="X25" s="112"/>
      <c r="Y25" s="112"/>
      <c r="Z25" s="112"/>
    </row>
    <row r="26" spans="1:26" ht="99.75" customHeight="1" x14ac:dyDescent="0.2">
      <c r="A26" s="112"/>
      <c r="B26" s="143">
        <f t="shared" si="0"/>
        <v>12</v>
      </c>
      <c r="C26" s="138" t="str">
        <f t="array" ref="C26">+IFERROR(INDEX(Hoja1!$A$2:$A$82,MATCH(J26,Hoja1!$H$2:$H$82,0)),"")</f>
        <v>2.2</v>
      </c>
      <c r="D26" s="139" t="str">
        <f>IFERROR(VLOOKUP(C26,Hoja1!$A$2:$H$82,4,0),"")</f>
        <v>Ambiente de Control</v>
      </c>
      <c r="E26" s="139" t="str">
        <f>+IFERROR(VLOOKUP(C26,Hoja1!$A$1:$J$82,10,0),"")</f>
        <v xml:space="preserve">Aplicación de mecanismos para ejercer una adecuada supervisión del Sistema de Control Interno </v>
      </c>
      <c r="F26" s="139" t="str">
        <f>+IFERROR(VLOOKUP(C26,Hoja1!$A$1:$I$82,3,0),"")</f>
        <v xml:space="preserve"> Definición y documentación del Esquema de Líneas de Defens</v>
      </c>
      <c r="G26" s="138">
        <f>+IFERROR(VLOOKUP(C26,Hoja1!$A$1:$K$82,11,0),"")</f>
        <v>2</v>
      </c>
      <c r="H26" s="140">
        <f>+IFERROR(VLOOKUP(C26,Hoja1!$A$1:$L$82,12,0),"")</f>
        <v>3</v>
      </c>
      <c r="I26" s="133" t="str">
        <f t="shared" si="1"/>
        <v>Se encuentra presente  y funcionando, pero requiere mejoras frente a su diseño, ya que  opera de manera efectiva</v>
      </c>
      <c r="J26" s="115">
        <v>12</v>
      </c>
      <c r="K26" s="134">
        <f>+VLOOKUP(C26,Hoja1!$A$1:$M$82,13,0)</f>
        <v>0.75</v>
      </c>
      <c r="L26" s="292"/>
      <c r="M26" s="233" t="s">
        <v>873</v>
      </c>
      <c r="N26" s="233" t="s">
        <v>874</v>
      </c>
      <c r="O26" s="229">
        <v>44013</v>
      </c>
      <c r="P26" s="229">
        <v>44196</v>
      </c>
      <c r="Q26" s="142" t="s">
        <v>843</v>
      </c>
      <c r="R26" s="232" t="s">
        <v>875</v>
      </c>
      <c r="S26" s="231">
        <v>0.25</v>
      </c>
      <c r="T26" s="112"/>
      <c r="U26" s="112"/>
      <c r="V26" s="112"/>
      <c r="W26" s="112"/>
      <c r="X26" s="112"/>
      <c r="Y26" s="112"/>
      <c r="Z26" s="112"/>
    </row>
    <row r="27" spans="1:26" ht="99.75" customHeight="1" x14ac:dyDescent="0.2">
      <c r="A27" s="112"/>
      <c r="B27" s="137">
        <f t="shared" si="0"/>
        <v>13</v>
      </c>
      <c r="C27" s="138" t="str">
        <f t="array" ref="C27">+IFERROR(INDEX(Hoja1!$A$2:$A$82,MATCH(J27,Hoja1!$H$2:$H$82,0)),"")</f>
        <v>2.3</v>
      </c>
      <c r="D27" s="139" t="str">
        <f>IFERROR(VLOOKUP(C27,Hoja1!$A$2:$H$82,4,0),"")</f>
        <v>Ambiente de Control</v>
      </c>
      <c r="E27" s="139" t="str">
        <f>+IFERROR(VLOOKUP(C27,Hoja1!$A$1:$J$82,10,0),"")</f>
        <v xml:space="preserve">Aplicación de mecanismos para ejercer una adecuada supervisión del Sistema de Control Interno </v>
      </c>
      <c r="F27" s="139" t="str">
        <f>+IFERROR(VLOOKUP(C27,Hoja1!$A$1:$I$82,3,0),"")</f>
        <v xml:space="preserve"> Definición de líneas de reporte en temas clave para la toma de decisiones, atendiendo el Esquema de Líneas de Defens</v>
      </c>
      <c r="G27" s="138">
        <f>+IFERROR(VLOOKUP(C27,Hoja1!$A$1:$K$82,11,0),"")</f>
        <v>3</v>
      </c>
      <c r="H27" s="140">
        <f>+IFERROR(VLOOKUP(C27,Hoja1!$A$1:$L$82,12,0),"")</f>
        <v>3</v>
      </c>
      <c r="I27" s="133" t="str">
        <f t="shared" si="1"/>
        <v>Se encuentra presente y funciona correctamente, por lo tanto se requiere acciones o actividades  dirigidas a su mantenimiento dentro del marco de las lineas de defensa.</v>
      </c>
      <c r="J27" s="115">
        <v>13</v>
      </c>
      <c r="K27" s="134">
        <f>+VLOOKUP(C27,Hoja1!$A$1:$M$82,13,0)</f>
        <v>1</v>
      </c>
      <c r="L27" s="292"/>
      <c r="M27" s="233"/>
      <c r="N27" s="233"/>
      <c r="O27" s="142"/>
      <c r="P27" s="142"/>
      <c r="Q27" s="142"/>
      <c r="R27" s="232"/>
      <c r="S27" s="142"/>
      <c r="T27" s="112"/>
      <c r="U27" s="112"/>
      <c r="V27" s="112"/>
      <c r="W27" s="112"/>
      <c r="X27" s="112"/>
      <c r="Y27" s="112"/>
      <c r="Z27" s="112"/>
    </row>
    <row r="28" spans="1:26" ht="99.75" customHeight="1" x14ac:dyDescent="0.2">
      <c r="A28" s="112"/>
      <c r="B28" s="137">
        <f t="shared" si="0"/>
        <v>14</v>
      </c>
      <c r="C28" s="138" t="str">
        <f t="array" ref="C28">+IFERROR(INDEX(Hoja1!$A$2:$A$82,MATCH(J28,Hoja1!$H$2:$H$82,0)),"")</f>
        <v>3.1</v>
      </c>
      <c r="D28" s="139" t="str">
        <f>IFERROR(VLOOKUP(C28,Hoja1!$A$2:$H$82,4,0),"")</f>
        <v>Ambiente de Control</v>
      </c>
      <c r="E28" s="139" t="str">
        <f>+IFERROR(VLOOKUP(C28,Hoja1!$A$1:$J$82,10,0),"")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8" s="139" t="str">
        <f>+IFERROR(VLOOKUP(C28,Hoja1!$A$1:$I$82,3,0),"")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8" s="138">
        <f>+IFERROR(VLOOKUP(C28,Hoja1!$A$1:$K$82,11,0),"")</f>
        <v>3</v>
      </c>
      <c r="H28" s="140">
        <f>+IFERROR(VLOOKUP(C28,Hoja1!$A$1:$L$82,12,0),"")</f>
        <v>3</v>
      </c>
      <c r="I28" s="133" t="str">
        <f t="shared" si="1"/>
        <v>Se encuentra presente y funciona correctamente, por lo tanto se requiere acciones o actividades  dirigidas a su mantenimiento dentro del marco de las lineas de defensa.</v>
      </c>
      <c r="J28" s="115">
        <v>14</v>
      </c>
      <c r="K28" s="134">
        <f>+VLOOKUP(C28,Hoja1!$A$1:$M$82,13,0)</f>
        <v>1</v>
      </c>
      <c r="L28" s="292"/>
      <c r="M28" s="233"/>
      <c r="N28" s="233"/>
      <c r="O28" s="142"/>
      <c r="P28" s="142"/>
      <c r="Q28" s="142"/>
      <c r="R28" s="232"/>
      <c r="S28" s="142"/>
      <c r="T28" s="112"/>
      <c r="U28" s="112"/>
      <c r="V28" s="112"/>
      <c r="W28" s="112"/>
      <c r="X28" s="112"/>
      <c r="Y28" s="112"/>
      <c r="Z28" s="112"/>
    </row>
    <row r="29" spans="1:26" ht="99.75" customHeight="1" x14ac:dyDescent="0.2">
      <c r="A29" s="112"/>
      <c r="B29" s="137">
        <f t="shared" si="0"/>
        <v>15</v>
      </c>
      <c r="C29" s="138" t="str">
        <f t="array" ref="C29">+IFERROR(INDEX(Hoja1!$A$2:$A$82,MATCH(J29,Hoja1!$H$2:$H$82,0)),"")</f>
        <v>3.2</v>
      </c>
      <c r="D29" s="139" t="str">
        <f>IFERROR(VLOOKUP(C29,Hoja1!$A$2:$H$82,4,0),"")</f>
        <v>Ambiente de Control</v>
      </c>
      <c r="E29" s="139" t="str">
        <f>+IFERROR(VLOOKUP(C29,Hoja1!$A$1:$J$82,10,0),"")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9" s="139" t="str">
        <f>+IFERROR(VLOOKUP(C29,Hoja1!$A$1:$I$82,3,0),"")</f>
        <v xml:space="preserve"> La Alta Dirección frente a la política de Administración del Riesgo definen los niveles de aceptación del riesgo, teniendo en cuenta cada uno de los objetivos establecidos.</v>
      </c>
      <c r="G29" s="138">
        <f>+IFERROR(VLOOKUP(C29,Hoja1!$A$1:$K$82,11,0),"")</f>
        <v>3</v>
      </c>
      <c r="H29" s="140">
        <f>+IFERROR(VLOOKUP(C29,Hoja1!$A$1:$L$82,12,0),"")</f>
        <v>3</v>
      </c>
      <c r="I29" s="133" t="str">
        <f t="shared" si="1"/>
        <v>Se encuentra presente y funciona correctamente, por lo tanto se requiere acciones o actividades  dirigidas a su mantenimiento dentro del marco de las lineas de defensa.</v>
      </c>
      <c r="J29" s="115">
        <v>15</v>
      </c>
      <c r="K29" s="134">
        <f>+VLOOKUP(C29,Hoja1!$A$1:$M$82,13,0)</f>
        <v>1</v>
      </c>
      <c r="L29" s="292"/>
      <c r="M29" s="233"/>
      <c r="N29" s="233"/>
      <c r="O29" s="142"/>
      <c r="P29" s="142"/>
      <c r="Q29" s="142"/>
      <c r="R29" s="232"/>
      <c r="S29" s="142"/>
      <c r="T29" s="112"/>
      <c r="U29" s="112"/>
      <c r="V29" s="112"/>
      <c r="W29" s="112"/>
      <c r="X29" s="112"/>
      <c r="Y29" s="112"/>
      <c r="Z29" s="112"/>
    </row>
    <row r="30" spans="1:26" ht="99.75" customHeight="1" x14ac:dyDescent="0.2">
      <c r="A30" s="112"/>
      <c r="B30" s="143">
        <f t="shared" si="0"/>
        <v>16</v>
      </c>
      <c r="C30" s="138" t="str">
        <f t="array" ref="C30">+IFERROR(INDEX(Hoja1!$A$2:$A$82,MATCH(J30,Hoja1!$H$2:$H$82,0)),"")</f>
        <v>4.2</v>
      </c>
      <c r="D30" s="139" t="str">
        <f>IFERROR(VLOOKUP(C30,Hoja1!$A$2:$H$82,4,0),"")</f>
        <v>Ambiente de Control</v>
      </c>
      <c r="E30" s="139"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139" t="str">
        <f>+IFERROR(VLOOKUP(C30,Hoja1!$A$1:$I$82,3,0),"")</f>
        <v xml:space="preserve"> Evaluación de las actividades relacionadas con el Ingreso del personal</v>
      </c>
      <c r="G30" s="138">
        <f>+IFERROR(VLOOKUP(C30,Hoja1!$A$1:$K$82,11,0),"")</f>
        <v>3</v>
      </c>
      <c r="H30" s="140">
        <f>+IFERROR(VLOOKUP(C30,Hoja1!$A$1:$L$82,12,0),"")</f>
        <v>3</v>
      </c>
      <c r="I30" s="133" t="str">
        <f t="shared" si="1"/>
        <v>Se encuentra presente y funciona correctamente, por lo tanto se requiere acciones o actividades  dirigidas a su mantenimiento dentro del marco de las lineas de defensa.</v>
      </c>
      <c r="J30" s="115">
        <v>16</v>
      </c>
      <c r="K30" s="134">
        <f>+VLOOKUP(C30,Hoja1!$A$1:$M$82,13,0)</f>
        <v>1</v>
      </c>
      <c r="L30" s="292"/>
      <c r="M30" s="233"/>
      <c r="N30" s="233"/>
      <c r="O30" s="142"/>
      <c r="P30" s="142"/>
      <c r="Q30" s="142"/>
      <c r="R30" s="232"/>
      <c r="S30" s="142"/>
      <c r="T30" s="112"/>
      <c r="U30" s="112"/>
      <c r="V30" s="112"/>
      <c r="W30" s="112"/>
      <c r="X30" s="112"/>
      <c r="Y30" s="112"/>
      <c r="Z30" s="112"/>
    </row>
    <row r="31" spans="1:26" ht="99.75" customHeight="1" x14ac:dyDescent="0.2">
      <c r="A31" s="112"/>
      <c r="B31" s="137">
        <f t="shared" si="0"/>
        <v>17</v>
      </c>
      <c r="C31" s="138" t="str">
        <f t="array" ref="C31">+IFERROR(INDEX(Hoja1!$A$2:$A$82,MATCH(J31,Hoja1!$H$2:$H$82,0)),"")</f>
        <v>4.3</v>
      </c>
      <c r="D31" s="139" t="str">
        <f>IFERROR(VLOOKUP(C31,Hoja1!$A$2:$H$82,4,0),"")</f>
        <v>Ambiente de Control</v>
      </c>
      <c r="E31" s="139"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139" t="str">
        <f>+IFERROR(VLOOKUP(C31,Hoja1!$A$1:$I$82,3,0),"")</f>
        <v xml:space="preserve"> Evaluación de las actividades relacionadas con la permanencia del personal</v>
      </c>
      <c r="G31" s="138">
        <f>+IFERROR(VLOOKUP(C31,Hoja1!$A$1:$K$82,11,0),"")</f>
        <v>3</v>
      </c>
      <c r="H31" s="140">
        <f>+IFERROR(VLOOKUP(C31,Hoja1!$A$1:$L$82,12,0),"")</f>
        <v>3</v>
      </c>
      <c r="I31" s="133" t="str">
        <f t="shared" si="1"/>
        <v>Se encuentra presente y funciona correctamente, por lo tanto se requiere acciones o actividades  dirigidas a su mantenimiento dentro del marco de las lineas de defensa.</v>
      </c>
      <c r="J31" s="115">
        <v>17</v>
      </c>
      <c r="K31" s="134">
        <f>+VLOOKUP(C31,Hoja1!$A$1:$M$82,13,0)</f>
        <v>1</v>
      </c>
      <c r="L31" s="292"/>
      <c r="M31" s="233"/>
      <c r="N31" s="233"/>
      <c r="O31" s="142"/>
      <c r="P31" s="142"/>
      <c r="Q31" s="142"/>
      <c r="R31" s="232"/>
      <c r="S31" s="142"/>
      <c r="T31" s="112"/>
      <c r="U31" s="112"/>
      <c r="V31" s="112"/>
      <c r="W31" s="112"/>
      <c r="X31" s="112"/>
      <c r="Y31" s="112"/>
      <c r="Z31" s="112"/>
    </row>
    <row r="32" spans="1:26" ht="99.75" customHeight="1" x14ac:dyDescent="0.2">
      <c r="A32" s="112"/>
      <c r="B32" s="143">
        <f t="shared" si="0"/>
        <v>18</v>
      </c>
      <c r="C32" s="138" t="str">
        <f t="array" ref="C32">+IFERROR(INDEX(Hoja1!$A$2:$A$82,MATCH(J32,Hoja1!$H$2:$H$82,0)),"")</f>
        <v>4.4</v>
      </c>
      <c r="D32" s="139" t="str">
        <f>IFERROR(VLOOKUP(C32,Hoja1!$A$2:$H$82,4,0),"")</f>
        <v>Ambiente de Control</v>
      </c>
      <c r="E32" s="139"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139" t="str">
        <f>+IFERROR(VLOOKUP(C32,Hoja1!$A$1:$I$82,3,0),"")</f>
        <v>Analizar si se cuenta con políticas claras y comunicadas relacionadas con la responsabilidad de cada servidor sobre el desarrollo y mantenimiento del control interno (1a línea de defensa</v>
      </c>
      <c r="G32" s="138">
        <f>+IFERROR(VLOOKUP(C32,Hoja1!$A$1:$K$82,11,0),"")</f>
        <v>3</v>
      </c>
      <c r="H32" s="140">
        <f>+IFERROR(VLOOKUP(C32,Hoja1!$A$1:$L$82,12,0),"")</f>
        <v>3</v>
      </c>
      <c r="I32" s="133" t="str">
        <f t="shared" si="1"/>
        <v>Se encuentra presente y funciona correctamente, por lo tanto se requiere acciones o actividades  dirigidas a su mantenimiento dentro del marco de las lineas de defensa.</v>
      </c>
      <c r="J32" s="115">
        <v>18</v>
      </c>
      <c r="K32" s="134">
        <f>+VLOOKUP(C32,Hoja1!$A$1:$M$82,13,0)</f>
        <v>1</v>
      </c>
      <c r="L32" s="292"/>
      <c r="M32" s="233"/>
      <c r="N32" s="233"/>
      <c r="O32" s="142"/>
      <c r="P32" s="142"/>
      <c r="Q32" s="142"/>
      <c r="R32" s="232"/>
      <c r="S32" s="142"/>
      <c r="T32" s="112"/>
      <c r="U32" s="112"/>
      <c r="V32" s="112"/>
      <c r="W32" s="112"/>
      <c r="X32" s="112"/>
      <c r="Y32" s="112"/>
      <c r="Z32" s="112"/>
    </row>
    <row r="33" spans="1:26" ht="99.75" customHeight="1" x14ac:dyDescent="0.2">
      <c r="A33" s="112"/>
      <c r="B33" s="137">
        <f t="shared" si="0"/>
        <v>19</v>
      </c>
      <c r="C33" s="138" t="str">
        <f t="array" ref="C33">+IFERROR(INDEX(Hoja1!$A$2:$A$82,MATCH(J33,Hoja1!$H$2:$H$82,0)),"")</f>
        <v>4.5</v>
      </c>
      <c r="D33" s="139" t="str">
        <f>IFERROR(VLOOKUP(C33,Hoja1!$A$2:$H$82,4,0),"")</f>
        <v>Ambiente de Control</v>
      </c>
      <c r="E33" s="139"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139" t="str">
        <f>+IFERROR(VLOOKUP(C33,Hoja1!$A$1:$I$82,3,0),"")</f>
        <v xml:space="preserve"> Evaluación de las actividades relacionadas con el retiro del personal</v>
      </c>
      <c r="G33" s="138">
        <f>+IFERROR(VLOOKUP(C33,Hoja1!$A$1:$K$82,11,0),"")</f>
        <v>3</v>
      </c>
      <c r="H33" s="140">
        <f>+IFERROR(VLOOKUP(C33,Hoja1!$A$1:$L$82,12,0),"")</f>
        <v>3</v>
      </c>
      <c r="I33" s="133" t="str">
        <f t="shared" si="1"/>
        <v>Se encuentra presente y funciona correctamente, por lo tanto se requiere acciones o actividades  dirigidas a su mantenimiento dentro del marco de las lineas de defensa.</v>
      </c>
      <c r="J33" s="115">
        <v>19</v>
      </c>
      <c r="K33" s="134">
        <f>+VLOOKUP(C33,Hoja1!$A$1:$M$82,13,0)</f>
        <v>1</v>
      </c>
      <c r="L33" s="292"/>
      <c r="M33" s="141"/>
      <c r="N33" s="142"/>
      <c r="O33" s="142"/>
      <c r="P33" s="142"/>
      <c r="Q33" s="142"/>
      <c r="R33" s="232"/>
      <c r="S33" s="142"/>
      <c r="T33" s="112"/>
      <c r="U33" s="112"/>
      <c r="V33" s="112"/>
      <c r="W33" s="112"/>
      <c r="X33" s="112"/>
      <c r="Y33" s="112"/>
      <c r="Z33" s="112"/>
    </row>
    <row r="34" spans="1:26" ht="99.75" customHeight="1" x14ac:dyDescent="0.2">
      <c r="A34" s="112"/>
      <c r="B34" s="137">
        <f t="shared" si="0"/>
        <v>20</v>
      </c>
      <c r="C34" s="138" t="str">
        <f t="array" ref="C34">+IFERROR(INDEX(Hoja1!$A$2:$A$82,MATCH(J34,Hoja1!$H$2:$H$82,0)),"")</f>
        <v>5.2</v>
      </c>
      <c r="D34" s="139" t="str">
        <f>IFERROR(VLOOKUP(C34,Hoja1!$A$2:$H$82,4,0),"")</f>
        <v>Ambiente de Control</v>
      </c>
      <c r="E34" s="139" t="str">
        <f>+IFERROR(VLOOKUP(C34,Hoja1!$A$1:$J$82,10,0),"")</f>
        <v>La entidad establece líneas de reporte dentro de la entidad para evaluar el funcionamiento del Sistema de Control Interno.</v>
      </c>
      <c r="F34" s="139" t="str">
        <f>+IFERROR(VLOOKUP(C34,Hoja1!$A$1:$I$82,3,0),"")</f>
        <v xml:space="preserve"> La Alta Dirección analiza la información asociada con la generación de reportes financieros</v>
      </c>
      <c r="G34" s="138">
        <f>+IFERROR(VLOOKUP(C34,Hoja1!$A$1:$K$82,11,0),"")</f>
        <v>3</v>
      </c>
      <c r="H34" s="140">
        <f>+IFERROR(VLOOKUP(C34,Hoja1!$A$1:$L$82,12,0),"")</f>
        <v>3</v>
      </c>
      <c r="I34" s="133" t="str">
        <f t="shared" si="1"/>
        <v>Se encuentra presente y funciona correctamente, por lo tanto se requiere acciones o actividades  dirigidas a su mantenimiento dentro del marco de las lineas de defensa.</v>
      </c>
      <c r="J34" s="115">
        <v>20</v>
      </c>
      <c r="K34" s="134">
        <f>+VLOOKUP(C34,Hoja1!$A$1:$M$82,13,0)</f>
        <v>1</v>
      </c>
      <c r="L34" s="292"/>
      <c r="M34" s="141"/>
      <c r="N34" s="142"/>
      <c r="O34" s="142"/>
      <c r="P34" s="142"/>
      <c r="Q34" s="142"/>
      <c r="R34" s="232"/>
      <c r="S34" s="142"/>
      <c r="T34" s="112"/>
      <c r="U34" s="112"/>
      <c r="V34" s="112"/>
      <c r="W34" s="112"/>
      <c r="X34" s="112"/>
      <c r="Y34" s="112"/>
      <c r="Z34" s="112"/>
    </row>
    <row r="35" spans="1:26" ht="99.75" customHeight="1" x14ac:dyDescent="0.2">
      <c r="A35" s="112"/>
      <c r="B35" s="137">
        <f t="shared" si="0"/>
        <v>21</v>
      </c>
      <c r="C35" s="138" t="str">
        <f t="array" ref="C35">+IFERROR(INDEX(Hoja1!$A$2:$A$82,MATCH(J35,Hoja1!$H$2:$H$82,0)),"")</f>
        <v>5.3</v>
      </c>
      <c r="D35" s="139" t="str">
        <f>IFERROR(VLOOKUP(C35,Hoja1!$A$2:$H$82,4,0),"")</f>
        <v>Ambiente de Control</v>
      </c>
      <c r="E35" s="139" t="str">
        <f>+IFERROR(VLOOKUP(C35,Hoja1!$A$1:$J$82,10,0),"")</f>
        <v>La entidad establece líneas de reporte dentro de la entidad para evaluar el funcionamiento del Sistema de Control Interno.</v>
      </c>
      <c r="F35" s="139" t="str">
        <f>+IFERROR(VLOOKUP(C35,Hoja1!$A$1:$I$82,3,0),"")</f>
        <v xml:space="preserve"> Teniendo en cuenta la información suministrada por la 2a y 3a línea de defensa se toman decisiones a tiempo para garantizar el cumplimiento de las metas y objetivos</v>
      </c>
      <c r="G35" s="138">
        <f>+IFERROR(VLOOKUP(C35,Hoja1!$A$1:$K$82,11,0),"")</f>
        <v>3</v>
      </c>
      <c r="H35" s="140">
        <f>+IFERROR(VLOOKUP(C35,Hoja1!$A$1:$L$82,12,0),"")</f>
        <v>3</v>
      </c>
      <c r="I35" s="133" t="str">
        <f t="shared" si="1"/>
        <v>Se encuentra presente y funciona correctamente, por lo tanto se requiere acciones o actividades  dirigidas a su mantenimiento dentro del marco de las lineas de defensa.</v>
      </c>
      <c r="J35" s="115">
        <v>21</v>
      </c>
      <c r="K35" s="134">
        <f>+VLOOKUP(C35,Hoja1!$A$1:$M$82,13,0)</f>
        <v>1</v>
      </c>
      <c r="L35" s="292"/>
      <c r="M35" s="141"/>
      <c r="N35" s="142"/>
      <c r="O35" s="142"/>
      <c r="P35" s="142"/>
      <c r="Q35" s="142"/>
      <c r="R35" s="232"/>
      <c r="S35" s="142"/>
      <c r="T35" s="112"/>
      <c r="U35" s="112"/>
      <c r="V35" s="112"/>
      <c r="W35" s="112"/>
      <c r="X35" s="112"/>
      <c r="Y35" s="112"/>
      <c r="Z35" s="112"/>
    </row>
    <row r="36" spans="1:26" ht="99.75" customHeight="1" x14ac:dyDescent="0.2">
      <c r="A36" s="112"/>
      <c r="B36" s="143">
        <f t="shared" si="0"/>
        <v>22</v>
      </c>
      <c r="C36" s="138" t="str">
        <f t="array" ref="C36">+IFERROR(INDEX(Hoja1!$A$2:$A$82,MATCH(J36,Hoja1!$H$2:$H$82,0)),"")</f>
        <v>5.5</v>
      </c>
      <c r="D36" s="139" t="str">
        <f>IFERROR(VLOOKUP(C36,Hoja1!$A$2:$H$82,4,0),"")</f>
        <v>Ambiente de Control</v>
      </c>
      <c r="E36" s="139" t="str">
        <f>+IFERROR(VLOOKUP(C36,Hoja1!$A$1:$J$82,10,0),"")</f>
        <v>La entidad establece líneas de reporte dentro de la entidad para evaluar el funcionamiento del Sistema de Control Interno.</v>
      </c>
      <c r="F36" s="139" t="str">
        <f>+IFERROR(VLOOKUP(C36,Hoja1!$A$1:$I$82,3,0),"")</f>
        <v xml:space="preserve"> La entidad aprueba y hace seguimiento al Plan Anual de Auditoría presentado y ejecutado por parte de la Oficina de Control Interno</v>
      </c>
      <c r="G36" s="138">
        <f>+IFERROR(VLOOKUP(C36,Hoja1!$A$1:$K$82,11,0),"")</f>
        <v>3</v>
      </c>
      <c r="H36" s="140">
        <f>+IFERROR(VLOOKUP(C36,Hoja1!$A$1:$L$82,12,0),"")</f>
        <v>3</v>
      </c>
      <c r="I36" s="133" t="str">
        <f t="shared" si="1"/>
        <v>Se encuentra presente y funciona correctamente, por lo tanto se requiere acciones o actividades  dirigidas a su mantenimiento dentro del marco de las lineas de defensa.</v>
      </c>
      <c r="J36" s="115">
        <v>22</v>
      </c>
      <c r="K36" s="134">
        <f>+VLOOKUP(C36,Hoja1!$A$1:$M$82,13,0)</f>
        <v>1</v>
      </c>
      <c r="L36" s="292"/>
      <c r="M36" s="141"/>
      <c r="N36" s="142"/>
      <c r="O36" s="142"/>
      <c r="P36" s="142"/>
      <c r="Q36" s="142"/>
      <c r="R36" s="232"/>
      <c r="S36" s="142"/>
      <c r="T36" s="112"/>
      <c r="U36" s="112"/>
      <c r="V36" s="112"/>
      <c r="W36" s="112"/>
      <c r="X36" s="112"/>
      <c r="Y36" s="112"/>
      <c r="Z36" s="112"/>
    </row>
    <row r="37" spans="1:26" ht="99.75" customHeight="1" x14ac:dyDescent="0.2">
      <c r="A37" s="112"/>
      <c r="B37" s="137">
        <f t="shared" si="0"/>
        <v>23</v>
      </c>
      <c r="C37" s="138" t="str">
        <f t="array" ref="C37">+IFERROR(INDEX(Hoja1!$A$2:$A$82,MATCH(J37,Hoja1!$H$2:$H$82,0)),"")</f>
        <v>5.6</v>
      </c>
      <c r="D37" s="139" t="str">
        <f>IFERROR(VLOOKUP(C37,Hoja1!$A$2:$H$82,4,0),"")</f>
        <v>Ambiente de Control</v>
      </c>
      <c r="E37" s="139" t="str">
        <f>+IFERROR(VLOOKUP(C37,Hoja1!$A$1:$J$82,10,0),"")</f>
        <v>La entidad establece líneas de reporte dentro de la entidad para evaluar el funcionamiento del Sistema de Control Interno.</v>
      </c>
      <c r="F37" s="139" t="str">
        <f>+IFERROR(VLOOKUP(C37,Hoja1!$A$1:$I$82,3,0),"")</f>
        <v xml:space="preserve"> La entidad analiza los informes presentados por la Oficina de Control Interno y evalúa su impacto en relación con la mejora institucional</v>
      </c>
      <c r="G37" s="138">
        <f>+IFERROR(VLOOKUP(C37,Hoja1!$A$1:$K$82,11,0),"")</f>
        <v>3</v>
      </c>
      <c r="H37" s="140">
        <f>+IFERROR(VLOOKUP(C37,Hoja1!$A$1:$L$82,12,0),"")</f>
        <v>3</v>
      </c>
      <c r="I37" s="133" t="str">
        <f t="shared" si="1"/>
        <v>Se encuentra presente y funciona correctamente, por lo tanto se requiere acciones o actividades  dirigidas a su mantenimiento dentro del marco de las lineas de defensa.</v>
      </c>
      <c r="J37" s="115">
        <v>23</v>
      </c>
      <c r="K37" s="134">
        <f>+VLOOKUP(C37,Hoja1!$A$1:$M$82,13,0)</f>
        <v>1</v>
      </c>
      <c r="L37" s="292"/>
      <c r="M37" s="141"/>
      <c r="N37" s="142"/>
      <c r="O37" s="142"/>
      <c r="P37" s="142"/>
      <c r="Q37" s="142"/>
      <c r="R37" s="232"/>
      <c r="S37" s="142"/>
      <c r="T37" s="112"/>
      <c r="U37" s="112"/>
      <c r="V37" s="112"/>
      <c r="W37" s="112"/>
      <c r="X37" s="112"/>
      <c r="Y37" s="112"/>
      <c r="Z37" s="112"/>
    </row>
    <row r="38" spans="1:26" ht="99.75" customHeight="1" x14ac:dyDescent="0.2">
      <c r="A38" s="112"/>
      <c r="B38" s="143">
        <f t="shared" si="0"/>
        <v>24</v>
      </c>
      <c r="C38" s="138" t="str">
        <f t="array" ref="C38">+IFERROR(INDEX(Hoja1!$A$2:$A$82,MATCH(J38,Hoja1!$H$2:$H$82,0)),"")</f>
        <v>4.7</v>
      </c>
      <c r="D38" s="139" t="str">
        <f>IFERROR(VLOOKUP(C38,Hoja1!$A$2:$H$82,4,0),"")</f>
        <v>Ambiente de Control</v>
      </c>
      <c r="E38" s="139"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139" t="str">
        <f>+IFERROR(VLOOKUP(C38,Hoja1!$A$1:$I$82,3,0),"")</f>
        <v xml:space="preserve"> Evaluación frente a los productos y servicios en los cuales participan los contratistas de apoyo</v>
      </c>
      <c r="G38" s="138">
        <f>+IFERROR(VLOOKUP(C38,Hoja1!$A$1:$K$82,11,0),"")</f>
        <v>3</v>
      </c>
      <c r="H38" s="140">
        <f>+IFERROR(VLOOKUP(C38,Hoja1!$A$1:$L$82,12,0),"")</f>
        <v>3</v>
      </c>
      <c r="I38" s="133" t="str">
        <f t="shared" si="1"/>
        <v>Se encuentra presente y funciona correctamente, por lo tanto se requiere acciones o actividades  dirigidas a su mantenimiento dentro del marco de las lineas de defensa.</v>
      </c>
      <c r="J38" s="115">
        <v>24</v>
      </c>
      <c r="K38" s="134">
        <f>+VLOOKUP(C38,Hoja1!$A$1:$M$82,13,0)</f>
        <v>1</v>
      </c>
      <c r="L38" s="293"/>
      <c r="M38" s="141"/>
      <c r="N38" s="142"/>
      <c r="O38" s="142"/>
      <c r="P38" s="142"/>
      <c r="Q38" s="142"/>
      <c r="R38" s="142"/>
      <c r="S38" s="142"/>
      <c r="T38" s="112"/>
      <c r="U38" s="112"/>
      <c r="V38" s="112"/>
      <c r="W38" s="112"/>
      <c r="X38" s="112"/>
      <c r="Y38" s="112"/>
      <c r="Z38" s="112"/>
    </row>
    <row r="39" spans="1:26" ht="99.75" customHeight="1" x14ac:dyDescent="0.2">
      <c r="A39" s="112"/>
      <c r="B39" s="137">
        <f t="shared" si="0"/>
        <v>25</v>
      </c>
      <c r="C39" s="138" t="str">
        <f t="array" ref="C39">+IFERROR(INDEX(Hoja1!$A$2:$A$82,MATCH(J39,Hoja1!$H$2:$H$82,0)),"")</f>
        <v>7.3</v>
      </c>
      <c r="D39" s="139" t="str">
        <f>IFERROR(VLOOKUP(C39,Hoja1!$A$2:$H$82,4,0),"")</f>
        <v>Evaluación de riesgos</v>
      </c>
      <c r="E39" s="139" t="str">
        <f>+IFERROR(VLOOKUP(C39,Hoja1!$A$1:$J$82,10,0),"")</f>
        <v xml:space="preserve">Identificación y análisis de riesgos (Analiza factores internos y externos; Implica a los niveles apropiados de la dirección; Determina cómo responder a los riesgos; Determina la importancia de los riesgos). </v>
      </c>
      <c r="F39" s="139" t="str">
        <f>+IFERROR(VLOOKUP(C39,Hoja1!$A$1:$I$82,3,0),"")</f>
        <v xml:space="preserve"> A partir de la información consolidada y reportada por la 2a línea de defensa (7.2), la Alta Dirección analiza sus resultados y en especial considera si se han presentado materializaciones de riesgo</v>
      </c>
      <c r="G39" s="138">
        <f>+IFERROR(VLOOKUP(C39,Hoja1!$A$1:$K$82,11,0),"")</f>
        <v>3</v>
      </c>
      <c r="H39" s="140">
        <f>+IFERROR(VLOOKUP(C39,Hoja1!$A$1:$L$82,12,0),"")</f>
        <v>2</v>
      </c>
      <c r="I39" s="133" t="str">
        <f t="shared" si="1"/>
        <v>Se encuentra presente y funcionando, pero requiere acciones dirigidas a fortalecer  o mejorar su diseño y/o ejecucion.</v>
      </c>
      <c r="J39" s="115">
        <v>25</v>
      </c>
      <c r="K39" s="134">
        <f>+VLOOKUP(C39,Hoja1!$A$1:$M$82,13,0)</f>
        <v>0.5</v>
      </c>
      <c r="L39" s="454">
        <f>+AVERAGE(K39:K55)</f>
        <v>0.76470588235294112</v>
      </c>
      <c r="M39" s="233" t="s">
        <v>876</v>
      </c>
      <c r="N39" s="234" t="s">
        <v>878</v>
      </c>
      <c r="O39" s="229">
        <v>44013</v>
      </c>
      <c r="P39" s="229">
        <v>44196</v>
      </c>
      <c r="Q39" s="234" t="s">
        <v>843</v>
      </c>
      <c r="R39" s="142"/>
      <c r="S39" s="142"/>
      <c r="T39" s="112"/>
      <c r="U39" s="112"/>
      <c r="V39" s="112"/>
      <c r="W39" s="112"/>
      <c r="X39" s="112"/>
      <c r="Y39" s="112"/>
      <c r="Z39" s="112"/>
    </row>
    <row r="40" spans="1:26" ht="99.75" customHeight="1" x14ac:dyDescent="0.2">
      <c r="A40" s="112"/>
      <c r="B40" s="137">
        <f t="shared" si="0"/>
        <v>26</v>
      </c>
      <c r="C40" s="138" t="str">
        <f t="array" ref="C40">+IFERROR(INDEX(Hoja1!$A$2:$A$82,MATCH(J40,Hoja1!$H$2:$H$82,0)),"")</f>
        <v>7.4</v>
      </c>
      <c r="D40" s="139" t="str">
        <f>IFERROR(VLOOKUP(C40,Hoja1!$A$2:$H$82,4,0),"")</f>
        <v>Evaluación de riesgos</v>
      </c>
      <c r="E40" s="139" t="str">
        <f>+IFERROR(VLOOKUP(C40,Hoja1!$A$1:$J$82,10,0),"")</f>
        <v xml:space="preserve">Identificación y análisis de riesgos (Analiza factores internos y externos; Implica a los niveles apropiados de la dirección; Determina cómo responder a los riesgos; Determina la importancia de los riesgos). </v>
      </c>
      <c r="F40" s="139" t="str">
        <f>+IFERROR(VLOOKUP(C40,Hoja1!$A$1:$I$82,3,0),"")</f>
        <v xml:space="preserve"> Cuando se detectan materializaciones de riesgo, se definen los cursos de acción en relación con la revisión y actualización del mapa de riesgos correspondiente</v>
      </c>
      <c r="G40" s="138">
        <f>+IFERROR(VLOOKUP(C40,Hoja1!$A$1:$K$82,11,0),"")</f>
        <v>3</v>
      </c>
      <c r="H40" s="140">
        <f>+IFERROR(VLOOKUP(C40,Hoja1!$A$1:$L$82,12,0),"")</f>
        <v>2</v>
      </c>
      <c r="I40" s="133" t="str">
        <f t="shared" si="1"/>
        <v>Se encuentra presente y funcionando, pero requiere acciones dirigidas a fortalecer  o mejorar su diseño y/o ejecucion.</v>
      </c>
      <c r="J40" s="115">
        <v>26</v>
      </c>
      <c r="K40" s="134">
        <f>+VLOOKUP(C40,Hoja1!$A$1:$M$82,13,0)</f>
        <v>0.5</v>
      </c>
      <c r="L40" s="292"/>
      <c r="M40" s="233" t="s">
        <v>877</v>
      </c>
      <c r="N40" s="142" t="s">
        <v>879</v>
      </c>
      <c r="O40" s="229">
        <v>44013</v>
      </c>
      <c r="P40" s="229">
        <v>44196</v>
      </c>
      <c r="Q40" s="234" t="s">
        <v>843</v>
      </c>
      <c r="R40" s="234" t="s">
        <v>880</v>
      </c>
      <c r="S40" s="235">
        <v>0.05</v>
      </c>
      <c r="T40" s="112"/>
      <c r="U40" s="112"/>
      <c r="V40" s="112"/>
      <c r="W40" s="112"/>
      <c r="X40" s="112"/>
      <c r="Y40" s="112"/>
      <c r="Z40" s="112"/>
    </row>
    <row r="41" spans="1:26" ht="99.75" customHeight="1" x14ac:dyDescent="0.2">
      <c r="A41" s="112"/>
      <c r="B41" s="137">
        <f t="shared" si="0"/>
        <v>27</v>
      </c>
      <c r="C41" s="138" t="str">
        <f t="array" ref="C41">+IFERROR(INDEX(Hoja1!$A$2:$A$82,MATCH(J41,Hoja1!$H$2:$H$82,0)),"")</f>
        <v>7.5</v>
      </c>
      <c r="D41" s="139" t="str">
        <f>IFERROR(VLOOKUP(C41,Hoja1!$A$2:$H$82,4,0),"")</f>
        <v>Evaluación de riesgos</v>
      </c>
      <c r="E41" s="139" t="str">
        <f>+IFERROR(VLOOKUP(C41,Hoja1!$A$1:$J$82,10,0),"")</f>
        <v xml:space="preserve">Identificación y análisis de riesgos (Analiza factores internos y externos; Implica a los niveles apropiados de la dirección; Determina cómo responder a los riesgos; Determina la importancia de los riesgos). </v>
      </c>
      <c r="F41" s="139" t="str">
        <f>+IFERROR(VLOOKUP(C41,Hoja1!$A$1:$I$82,3,0),"")</f>
        <v xml:space="preserve"> Se llevan a cabo seguimientos a las acciones definidas para resolver materializaciones de riesgo detectadas</v>
      </c>
      <c r="G41" s="138">
        <f>+IFERROR(VLOOKUP(C41,Hoja1!$A$1:$K$82,11,0),"")</f>
        <v>2</v>
      </c>
      <c r="H41" s="140">
        <f>+IFERROR(VLOOKUP(C41,Hoja1!$A$1:$L$82,12,0),"")</f>
        <v>2</v>
      </c>
      <c r="I41" s="133" t="str">
        <f t="shared" si="1"/>
        <v>Se encuentra presente y funcionando, pero requiere acciones dirigidas a fortalecer  o mejorar su diseño y/o ejecucion.</v>
      </c>
      <c r="J41" s="115">
        <v>27</v>
      </c>
      <c r="K41" s="134">
        <f>+VLOOKUP(C41,Hoja1!$A$1:$M$82,13,0)</f>
        <v>0.5</v>
      </c>
      <c r="L41" s="292"/>
      <c r="M41" s="233" t="s">
        <v>881</v>
      </c>
      <c r="N41" s="234" t="s">
        <v>882</v>
      </c>
      <c r="O41" s="229">
        <v>44013</v>
      </c>
      <c r="P41" s="229">
        <v>44196</v>
      </c>
      <c r="Q41" s="234" t="s">
        <v>843</v>
      </c>
      <c r="R41" s="234" t="s">
        <v>880</v>
      </c>
      <c r="S41" s="142"/>
      <c r="T41" s="112"/>
      <c r="U41" s="112"/>
      <c r="V41" s="112"/>
      <c r="W41" s="112"/>
      <c r="X41" s="112"/>
      <c r="Y41" s="112"/>
      <c r="Z41" s="112"/>
    </row>
    <row r="42" spans="1:26" ht="99.75" customHeight="1" x14ac:dyDescent="0.2">
      <c r="A42" s="112"/>
      <c r="B42" s="143">
        <f t="shared" si="0"/>
        <v>28</v>
      </c>
      <c r="C42" s="138" t="str">
        <f t="array" ref="C42">+IFERROR(INDEX(Hoja1!$A$2:$A$82,MATCH(J42,Hoja1!$H$2:$H$82,0)),"")</f>
        <v>8.2</v>
      </c>
      <c r="D42" s="139" t="str">
        <f>IFERROR(VLOOKUP(C42,Hoja1!$A$2:$H$82,4,0),"")</f>
        <v>Evaluación de riesgos</v>
      </c>
      <c r="E42" s="139" t="str">
        <f>+IFERROR(VLOOKUP(C42,Hoja1!$A$1:$J$82,10,0),"")</f>
        <v xml:space="preserve">Evaluación del riesgo de fraude o corrupción. 
Cumplimiento artículo 73 de la Ley 1474 de 2011, relacionado con la prevención de los riesgos de corrupción.
</v>
      </c>
      <c r="F42" s="139" t="str">
        <f>+IFERROR(VLOOKUP(C42,Hoja1!$A$1:$I$82,3,0),"")</f>
        <v xml:space="preserve"> La Alta Dirección monitorea los riesgos de corrupción con la periodicidad establecida en la Política de Administración del Riesgo</v>
      </c>
      <c r="G42" s="138">
        <f>+IFERROR(VLOOKUP(C42,Hoja1!$A$1:$K$82,11,0),"")</f>
        <v>2</v>
      </c>
      <c r="H42" s="140">
        <f>+IFERROR(VLOOKUP(C42,Hoja1!$A$1:$L$82,12,0),"")</f>
        <v>2</v>
      </c>
      <c r="I42" s="133" t="str">
        <f t="shared" si="1"/>
        <v>Se encuentra presente y funcionando, pero requiere acciones dirigidas a fortalecer  o mejorar su diseño y/o ejecucion.</v>
      </c>
      <c r="J42" s="115">
        <v>28</v>
      </c>
      <c r="K42" s="134">
        <f>+VLOOKUP(C42,Hoja1!$A$1:$M$82,13,0)</f>
        <v>0.5</v>
      </c>
      <c r="L42" s="292"/>
      <c r="M42" s="233" t="s">
        <v>883</v>
      </c>
      <c r="N42" s="234" t="s">
        <v>884</v>
      </c>
      <c r="O42" s="229">
        <v>44013</v>
      </c>
      <c r="P42" s="229">
        <v>44196</v>
      </c>
      <c r="Q42" s="142" t="s">
        <v>885</v>
      </c>
      <c r="R42" s="234" t="s">
        <v>886</v>
      </c>
      <c r="S42" s="231">
        <v>0.1</v>
      </c>
      <c r="T42" s="112"/>
      <c r="U42" s="112"/>
      <c r="V42" s="112"/>
      <c r="W42" s="112"/>
      <c r="X42" s="112"/>
      <c r="Y42" s="112"/>
      <c r="Z42" s="112"/>
    </row>
    <row r="43" spans="1:26" ht="99.75" customHeight="1" x14ac:dyDescent="0.2">
      <c r="A43" s="112"/>
      <c r="B43" s="137">
        <f t="shared" si="0"/>
        <v>29</v>
      </c>
      <c r="C43" s="138" t="str">
        <f t="array" ref="C43">+IFERROR(INDEX(Hoja1!$A$2:$A$82,MATCH(J43,Hoja1!$H$2:$H$82,0)),"")</f>
        <v>8.4</v>
      </c>
      <c r="D43" s="139" t="str">
        <f>IFERROR(VLOOKUP(C43,Hoja1!$A$2:$H$82,4,0),"")</f>
        <v>Evaluación de riesgos</v>
      </c>
      <c r="E43" s="139" t="str">
        <f>+IFERROR(VLOOKUP(C43,Hoja1!$A$1:$J$82,10,0),"")</f>
        <v xml:space="preserve">Evaluación del riesgo de fraude o corrupción. 
Cumplimiento artículo 73 de la Ley 1474 de 2011, relacionado con la prevención de los riesgos de corrupción.
</v>
      </c>
      <c r="F43" s="139" t="str">
        <f>+IFERROR(VLOOKUP(C43,Hoja1!$A$1:$I$82,3,0),"")</f>
        <v xml:space="preserve"> La Alta Dirección evalúa fallas en los controles (diseño y ejecución) para definir cursos de acción apropiados para su mejora</v>
      </c>
      <c r="G43" s="138">
        <f>+IFERROR(VLOOKUP(C43,Hoja1!$A$1:$K$82,11,0),"")</f>
        <v>2</v>
      </c>
      <c r="H43" s="140">
        <f>+IFERROR(VLOOKUP(C43,Hoja1!$A$1:$L$82,12,0),"")</f>
        <v>2</v>
      </c>
      <c r="I43" s="133" t="str">
        <f t="shared" si="1"/>
        <v>Se encuentra presente y funcionando, pero requiere acciones dirigidas a fortalecer  o mejorar su diseño y/o ejecucion.</v>
      </c>
      <c r="J43" s="115">
        <v>29</v>
      </c>
      <c r="K43" s="134">
        <f>+VLOOKUP(C43,Hoja1!$A$1:$M$82,13,0)</f>
        <v>0.5</v>
      </c>
      <c r="L43" s="292"/>
      <c r="M43" s="233" t="s">
        <v>883</v>
      </c>
      <c r="N43" s="234" t="s">
        <v>884</v>
      </c>
      <c r="O43" s="229">
        <v>44013</v>
      </c>
      <c r="P43" s="229">
        <v>44196</v>
      </c>
      <c r="Q43" s="142" t="s">
        <v>885</v>
      </c>
      <c r="R43" s="234" t="s">
        <v>886</v>
      </c>
      <c r="S43" s="231">
        <v>0.1</v>
      </c>
      <c r="T43" s="112"/>
      <c r="U43" s="112"/>
      <c r="V43" s="112"/>
      <c r="W43" s="112"/>
      <c r="X43" s="112"/>
      <c r="Y43" s="112"/>
      <c r="Z43" s="112"/>
    </row>
    <row r="44" spans="1:26" ht="99.75" customHeight="1" x14ac:dyDescent="0.2">
      <c r="A44" s="112"/>
      <c r="B44" s="143">
        <f t="shared" si="0"/>
        <v>30</v>
      </c>
      <c r="C44" s="138" t="str">
        <f t="array" ref="C44">+IFERROR(INDEX(Hoja1!$A$2:$A$82,MATCH(J44,Hoja1!$H$2:$H$82,0)),"")</f>
        <v>9.1</v>
      </c>
      <c r="D44" s="139" t="str">
        <f>IFERROR(VLOOKUP(C44,Hoja1!$A$2:$H$82,4,0),"")</f>
        <v>Evaluación de riesgos</v>
      </c>
      <c r="E44" s="139" t="str">
        <f>+IFERROR(VLOOKUP(C44,Hoja1!$A$1:$J$82,10,0),"")</f>
        <v xml:space="preserve">Identificación y análisis de cambios significativos </v>
      </c>
      <c r="F44" s="139" t="str">
        <f>+IFERROR(VLOOKUP(C44,Hoja1!$A$1:$I$82,3,0),"")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44" s="138">
        <f>+IFERROR(VLOOKUP(C44,Hoja1!$A$1:$K$82,11,0),"")</f>
        <v>2</v>
      </c>
      <c r="H44" s="140">
        <f>+IFERROR(VLOOKUP(C44,Hoja1!$A$1:$L$82,12,0),"")</f>
        <v>2</v>
      </c>
      <c r="I44" s="133" t="str">
        <f t="shared" si="1"/>
        <v>Se encuentra presente y funcionando, pero requiere acciones dirigidas a fortalecer  o mejorar su diseño y/o ejecucion.</v>
      </c>
      <c r="J44" s="115">
        <v>30</v>
      </c>
      <c r="K44" s="134">
        <f>+VLOOKUP(C44,Hoja1!$A$1:$M$82,13,0)</f>
        <v>0.5</v>
      </c>
      <c r="L44" s="292"/>
      <c r="M44" s="233" t="s">
        <v>887</v>
      </c>
      <c r="N44" s="142" t="s">
        <v>888</v>
      </c>
      <c r="O44" s="229">
        <v>44013</v>
      </c>
      <c r="P44" s="229">
        <v>44196</v>
      </c>
      <c r="Q44" s="142" t="s">
        <v>885</v>
      </c>
      <c r="R44" s="234" t="s">
        <v>886</v>
      </c>
      <c r="S44" s="231">
        <v>0.1</v>
      </c>
      <c r="T44" s="112"/>
      <c r="U44" s="112"/>
      <c r="V44" s="112"/>
      <c r="W44" s="112"/>
      <c r="X44" s="112"/>
      <c r="Y44" s="112"/>
      <c r="Z44" s="112"/>
    </row>
    <row r="45" spans="1:26" ht="99.75" customHeight="1" x14ac:dyDescent="0.2">
      <c r="A45" s="112"/>
      <c r="B45" s="137">
        <f t="shared" si="0"/>
        <v>31</v>
      </c>
      <c r="C45" s="138" t="str">
        <f t="array" ref="C45">+IFERROR(INDEX(Hoja1!$A$2:$A$82,MATCH(J45,Hoja1!$H$2:$H$82,0)),"")</f>
        <v>8.3</v>
      </c>
      <c r="D45" s="139" t="str">
        <f>IFERROR(VLOOKUP(C45,Hoja1!$A$2:$H$82,4,0),"")</f>
        <v>Evaluación de riesgos</v>
      </c>
      <c r="E45" s="139" t="str">
        <f>+IFERROR(VLOOKUP(C45,Hoja1!$A$1:$J$82,10,0),"")</f>
        <v xml:space="preserve">Evaluación del riesgo de fraude o corrupción. 
Cumplimiento artículo 73 de la Ley 1474 de 2011, relacionado con la prevención de los riesgos de corrupción.
</v>
      </c>
      <c r="F45" s="139" t="str">
        <f>+IFERROR(VLOOKUP(C45,Hoja1!$A$1:$I$82,3,0),"")</f>
        <v xml:space="preserve"> Para el desarrollo de las actividades de control, la entidad considera la adecuada división de las funciones y que éstas se encuentren segregadas en diferentes personas para reducir el riesgo de acciones fraudulentas</v>
      </c>
      <c r="G45" s="138">
        <f>+IFERROR(VLOOKUP(C45,Hoja1!$A$1:$K$82,11,0),"")</f>
        <v>2</v>
      </c>
      <c r="H45" s="140">
        <f>+IFERROR(VLOOKUP(C45,Hoja1!$A$1:$L$82,12,0),"")</f>
        <v>3</v>
      </c>
      <c r="I45" s="133" t="str">
        <f t="shared" si="1"/>
        <v>Se encuentra presente  y funcionando, pero requiere mejoras frente a su diseño, ya que  opera de manera efectiva</v>
      </c>
      <c r="J45" s="115">
        <v>31</v>
      </c>
      <c r="K45" s="134">
        <f>+VLOOKUP(C45,Hoja1!$A$1:$M$82,13,0)</f>
        <v>0.75</v>
      </c>
      <c r="L45" s="292"/>
      <c r="M45" s="233" t="s">
        <v>889</v>
      </c>
      <c r="N45" s="142" t="s">
        <v>890</v>
      </c>
      <c r="O45" s="229">
        <v>44013</v>
      </c>
      <c r="P45" s="229">
        <v>44196</v>
      </c>
      <c r="Q45" s="142" t="s">
        <v>885</v>
      </c>
      <c r="R45" s="234" t="s">
        <v>891</v>
      </c>
      <c r="S45" s="231">
        <v>0.15</v>
      </c>
      <c r="T45" s="112"/>
      <c r="U45" s="112"/>
      <c r="V45" s="112"/>
      <c r="W45" s="112"/>
      <c r="X45" s="112"/>
      <c r="Y45" s="112"/>
      <c r="Z45" s="112"/>
    </row>
    <row r="46" spans="1:26" ht="99.75" customHeight="1" x14ac:dyDescent="0.2">
      <c r="A46" s="112"/>
      <c r="B46" s="137">
        <f t="shared" si="0"/>
        <v>32</v>
      </c>
      <c r="C46" s="138" t="str">
        <f t="array" ref="C46">+IFERROR(INDEX(Hoja1!$A$2:$A$82,MATCH(J46,Hoja1!$H$2:$H$82,0)),"")</f>
        <v>9.3</v>
      </c>
      <c r="D46" s="139" t="str">
        <f>IFERROR(VLOOKUP(C46,Hoja1!$A$2:$H$82,4,0),"")</f>
        <v>Evaluación de riesgos</v>
      </c>
      <c r="E46" s="139" t="str">
        <f>+IFERROR(VLOOKUP(C46,Hoja1!$A$1:$J$82,10,0),"")</f>
        <v xml:space="preserve">Identificación y análisis de cambios significativos </v>
      </c>
      <c r="F46" s="139" t="str">
        <f>+IFERROR(VLOOKUP(C46,Hoja1!$A$1:$I$82,3,0),"")</f>
        <v xml:space="preserve"> La Alta Dirección monitorea los riesgos aceptados revisando que sus condiciones no hayan cambiado y definir su pertinencia para sostenerlos o ajustarlos</v>
      </c>
      <c r="G46" s="138">
        <f>+IFERROR(VLOOKUP(C46,Hoja1!$A$1:$K$82,11,0),"")</f>
        <v>2</v>
      </c>
      <c r="H46" s="140">
        <f>+IFERROR(VLOOKUP(C46,Hoja1!$A$1:$L$82,12,0),"")</f>
        <v>3</v>
      </c>
      <c r="I46" s="133" t="str">
        <f t="shared" si="1"/>
        <v>Se encuentra presente  y funcionando, pero requiere mejoras frente a su diseño, ya que  opera de manera efectiva</v>
      </c>
      <c r="J46" s="115">
        <v>32</v>
      </c>
      <c r="K46" s="134">
        <f>+VLOOKUP(C46,Hoja1!$A$1:$M$82,13,0)</f>
        <v>0.75</v>
      </c>
      <c r="L46" s="292"/>
      <c r="M46" s="233" t="s">
        <v>889</v>
      </c>
      <c r="N46" s="142" t="s">
        <v>890</v>
      </c>
      <c r="O46" s="229">
        <v>44013</v>
      </c>
      <c r="P46" s="229">
        <v>44196</v>
      </c>
      <c r="Q46" s="142" t="s">
        <v>885</v>
      </c>
      <c r="R46" s="234" t="s">
        <v>891</v>
      </c>
      <c r="S46" s="231">
        <v>0.15</v>
      </c>
      <c r="T46" s="112"/>
      <c r="U46" s="112"/>
      <c r="V46" s="112"/>
      <c r="W46" s="112"/>
      <c r="X46" s="112"/>
      <c r="Y46" s="112"/>
      <c r="Z46" s="112"/>
    </row>
    <row r="47" spans="1:26" ht="99.75" customHeight="1" x14ac:dyDescent="0.2">
      <c r="A47" s="112"/>
      <c r="B47" s="137">
        <f t="shared" si="0"/>
        <v>33</v>
      </c>
      <c r="C47" s="138" t="str">
        <f t="array" ref="C47">+IFERROR(INDEX(Hoja1!$A$2:$A$82,MATCH(J47,Hoja1!$H$2:$H$82,0)),"")</f>
        <v>9.4</v>
      </c>
      <c r="D47" s="139" t="str">
        <f>IFERROR(VLOOKUP(C47,Hoja1!$A$2:$H$82,4,0),"")</f>
        <v>Evaluación de riesgos</v>
      </c>
      <c r="E47" s="139" t="str">
        <f>+IFERROR(VLOOKUP(C47,Hoja1!$A$1:$J$82,10,0),"")</f>
        <v xml:space="preserve">Identificación y análisis de cambios significativos </v>
      </c>
      <c r="F47" s="139" t="str">
        <f>+IFERROR(VLOOKUP(C47,Hoja1!$A$1:$I$82,3,0),"")</f>
        <v xml:space="preserve"> La Alta Dirección evalúa fallas en los controles (diseño y ejecución) para definir cursos de acción apropiados para su mejora, basados en los informes de la segunda y tercera linea de defensa</v>
      </c>
      <c r="G47" s="138">
        <f>+IFERROR(VLOOKUP(C47,Hoja1!$A$1:$K$82,11,0),"")</f>
        <v>2</v>
      </c>
      <c r="H47" s="140">
        <f>+IFERROR(VLOOKUP(C47,Hoja1!$A$1:$L$82,12,0),"")</f>
        <v>3</v>
      </c>
      <c r="I47" s="133" t="str">
        <f t="shared" si="1"/>
        <v>Se encuentra presente  y funcionando, pero requiere mejoras frente a su diseño, ya que  opera de manera efectiva</v>
      </c>
      <c r="J47" s="115">
        <v>33</v>
      </c>
      <c r="K47" s="134">
        <f>+VLOOKUP(C47,Hoja1!$A$1:$M$82,13,0)</f>
        <v>0.75</v>
      </c>
      <c r="L47" s="292"/>
      <c r="M47" s="233" t="s">
        <v>889</v>
      </c>
      <c r="N47" s="142" t="s">
        <v>890</v>
      </c>
      <c r="O47" s="229">
        <v>44013</v>
      </c>
      <c r="P47" s="229">
        <v>44196</v>
      </c>
      <c r="Q47" s="142" t="s">
        <v>885</v>
      </c>
      <c r="R47" s="234" t="s">
        <v>891</v>
      </c>
      <c r="S47" s="231">
        <v>0.15</v>
      </c>
      <c r="T47" s="112"/>
      <c r="U47" s="112"/>
      <c r="V47" s="112"/>
      <c r="W47" s="112"/>
      <c r="X47" s="112"/>
      <c r="Y47" s="112"/>
      <c r="Z47" s="112"/>
    </row>
    <row r="48" spans="1:26" ht="99.75" customHeight="1" x14ac:dyDescent="0.2">
      <c r="A48" s="112"/>
      <c r="B48" s="143">
        <f t="shared" si="0"/>
        <v>34</v>
      </c>
      <c r="C48" s="138" t="str">
        <f t="array" ref="C48">+IFERROR(INDEX(Hoja1!$A$2:$A$82,MATCH(J48,Hoja1!$H$2:$H$82,0)),"")</f>
        <v>9.5</v>
      </c>
      <c r="D48" s="139" t="str">
        <f>IFERROR(VLOOKUP(C48,Hoja1!$A$2:$H$82,4,0),"")</f>
        <v>Evaluación de riesgos</v>
      </c>
      <c r="E48" s="139" t="str">
        <f>+IFERROR(VLOOKUP(C48,Hoja1!$A$1:$J$82,10,0),"")</f>
        <v xml:space="preserve">Identificación y análisis de cambios significativos </v>
      </c>
      <c r="F48" s="139" t="str">
        <f>+IFERROR(VLOOKUP(C48,Hoja1!$A$1:$I$82,3,0),"")</f>
        <v xml:space="preserve"> La entidad analiza el impacto sobre el control interno por cambios en los diferentes niveles organizacionales</v>
      </c>
      <c r="G48" s="138">
        <f>+IFERROR(VLOOKUP(C48,Hoja1!$A$1:$K$82,11,0),"")</f>
        <v>2</v>
      </c>
      <c r="H48" s="140">
        <f>+IFERROR(VLOOKUP(C48,Hoja1!$A$1:$L$82,12,0),"")</f>
        <v>3</v>
      </c>
      <c r="I48" s="133" t="str">
        <f t="shared" si="1"/>
        <v>Se encuentra presente  y funcionando, pero requiere mejoras frente a su diseño, ya que  opera de manera efectiva</v>
      </c>
      <c r="J48" s="115">
        <v>34</v>
      </c>
      <c r="K48" s="134">
        <f>+VLOOKUP(C48,Hoja1!$A$1:$M$82,13,0)</f>
        <v>0.75</v>
      </c>
      <c r="L48" s="292"/>
      <c r="M48" s="233" t="s">
        <v>889</v>
      </c>
      <c r="N48" s="142" t="s">
        <v>890</v>
      </c>
      <c r="O48" s="229">
        <v>44013</v>
      </c>
      <c r="P48" s="229">
        <v>44196</v>
      </c>
      <c r="Q48" s="142" t="s">
        <v>885</v>
      </c>
      <c r="R48" s="234" t="s">
        <v>891</v>
      </c>
      <c r="S48" s="231">
        <v>0.15</v>
      </c>
      <c r="T48" s="112"/>
      <c r="U48" s="112"/>
      <c r="V48" s="112"/>
      <c r="W48" s="112"/>
      <c r="X48" s="112"/>
      <c r="Y48" s="112"/>
      <c r="Z48" s="112"/>
    </row>
    <row r="49" spans="1:26" ht="99.75" customHeight="1" x14ac:dyDescent="0.2">
      <c r="A49" s="112"/>
      <c r="B49" s="137">
        <f t="shared" si="0"/>
        <v>35</v>
      </c>
      <c r="C49" s="138" t="str">
        <f t="array" ref="C49">+IFERROR(INDEX(Hoja1!$A$2:$A$82,MATCH(J49,Hoja1!$H$2:$H$82,0)),"")</f>
        <v>6.1</v>
      </c>
      <c r="D49" s="139" t="str">
        <f>IFERROR(VLOOKUP(C49,Hoja1!$A$2:$H$82,4,0),"")</f>
        <v>Evaluación de riesgos</v>
      </c>
      <c r="E49" s="139" t="str">
        <f>+IFERROR(VLOOKUP(C49,Hoja1!$A$1:$J$82,10,0),"")</f>
        <v xml:space="preserve">Definición de objetivos con suficiente claridad para identificar y evaluar los riesgos relacionados: i)Estratégicos; ii)Operativos; iii)Legales y Presupuestales; iv)De Información Financiera y no Financiera.
</v>
      </c>
      <c r="F49" s="139" t="str">
        <f>+IFERROR(VLOOKUP(C49,Hoja1!$A$1:$I$82,3,0),"")</f>
        <v xml:space="preserve">  La Entidad cuenta con mecanismos para vincular o relacionar el plan estratégico con los objetivos estratégicos y estos a su vez con los objetivos operativos</v>
      </c>
      <c r="G49" s="138">
        <f>+IFERROR(VLOOKUP(C49,Hoja1!$A$1:$K$82,11,0),"")</f>
        <v>3</v>
      </c>
      <c r="H49" s="140">
        <f>+IFERROR(VLOOKUP(C49,Hoja1!$A$1:$L$82,12,0),"")</f>
        <v>3</v>
      </c>
      <c r="I49" s="133" t="str">
        <f t="shared" si="1"/>
        <v>Se encuentra presente y funciona correctamente, por lo tanto se requiere acciones o actividades  dirigidas a su mantenimiento dentro del marco de las lineas de defensa.</v>
      </c>
      <c r="J49" s="115">
        <v>35</v>
      </c>
      <c r="K49" s="134">
        <f>+VLOOKUP(C49,Hoja1!$A$1:$M$82,13,0)</f>
        <v>1</v>
      </c>
      <c r="L49" s="292"/>
      <c r="M49" s="141"/>
      <c r="N49" s="142"/>
      <c r="O49" s="142"/>
      <c r="P49" s="142"/>
      <c r="Q49" s="142"/>
      <c r="R49" s="142"/>
      <c r="S49" s="142"/>
      <c r="T49" s="112"/>
      <c r="U49" s="112"/>
      <c r="V49" s="112"/>
      <c r="W49" s="112"/>
      <c r="X49" s="112"/>
      <c r="Y49" s="112"/>
      <c r="Z49" s="112"/>
    </row>
    <row r="50" spans="1:26" ht="99.75" customHeight="1" x14ac:dyDescent="0.2">
      <c r="A50" s="112"/>
      <c r="B50" s="143">
        <f t="shared" si="0"/>
        <v>36</v>
      </c>
      <c r="C50" s="138" t="str">
        <f t="array" ref="C50">+IFERROR(INDEX(Hoja1!$A$2:$A$82,MATCH(J50,Hoja1!$H$2:$H$82,0)),"")</f>
        <v>6.2</v>
      </c>
      <c r="D50" s="139" t="str">
        <f>IFERROR(VLOOKUP(C50,Hoja1!$A$2:$H$82,4,0),"")</f>
        <v>Evaluación de riesgos</v>
      </c>
      <c r="E50" s="139" t="str">
        <f>+IFERROR(VLOOKUP(C50,Hoja1!$A$1:$J$82,10,0),"")</f>
        <v xml:space="preserve">Definición de objetivos con suficiente claridad para identificar y evaluar los riesgos relacionados: i)Estratégicos; ii)Operativos; iii)Legales y Presupuestales; iv)De Información Financiera y no Financiera.
</v>
      </c>
      <c r="F50" s="139" t="str">
        <f>+IFERROR(VLOOKUP(C50,Hoja1!$A$1:$I$82,3,0),"")</f>
        <v xml:space="preserve"> Los objetivos de los procesos, programas o proyectos (según aplique) que están definidos, son específicos, medibles, alcanzables, relevantes, delimitados en el tiempo</v>
      </c>
      <c r="G50" s="138">
        <f>+IFERROR(VLOOKUP(C50,Hoja1!$A$1:$K$82,11,0),"")</f>
        <v>3</v>
      </c>
      <c r="H50" s="140">
        <f>+IFERROR(VLOOKUP(C50,Hoja1!$A$1:$L$82,12,0),"")</f>
        <v>3</v>
      </c>
      <c r="I50" s="133" t="str">
        <f t="shared" si="1"/>
        <v>Se encuentra presente y funciona correctamente, por lo tanto se requiere acciones o actividades  dirigidas a su mantenimiento dentro del marco de las lineas de defensa.</v>
      </c>
      <c r="J50" s="115">
        <v>36</v>
      </c>
      <c r="K50" s="134">
        <f>+VLOOKUP(C50,Hoja1!$A$1:$M$82,13,0)</f>
        <v>1</v>
      </c>
      <c r="L50" s="292"/>
      <c r="M50" s="141"/>
      <c r="N50" s="142"/>
      <c r="O50" s="142"/>
      <c r="P50" s="142"/>
      <c r="Q50" s="142"/>
      <c r="R50" s="142"/>
      <c r="S50" s="142"/>
      <c r="T50" s="112"/>
      <c r="U50" s="112"/>
      <c r="V50" s="112"/>
      <c r="W50" s="112"/>
      <c r="X50" s="112"/>
      <c r="Y50" s="112"/>
      <c r="Z50" s="112"/>
    </row>
    <row r="51" spans="1:26" ht="99.75" customHeight="1" x14ac:dyDescent="0.2">
      <c r="A51" s="112"/>
      <c r="B51" s="137">
        <f t="shared" si="0"/>
        <v>37</v>
      </c>
      <c r="C51" s="138" t="str">
        <f t="array" ref="C51">+IFERROR(INDEX(Hoja1!$A$2:$A$82,MATCH(J51,Hoja1!$H$2:$H$82,0)),"")</f>
        <v>6.3</v>
      </c>
      <c r="D51" s="139" t="str">
        <f>IFERROR(VLOOKUP(C51,Hoja1!$A$2:$H$82,4,0),"")</f>
        <v>Evaluación de riesgos</v>
      </c>
      <c r="E51" s="139" t="str">
        <f>+IFERROR(VLOOKUP(C51,Hoja1!$A$1:$J$82,10,0),"")</f>
        <v xml:space="preserve">Definición de objetivos con suficiente claridad para identificar y evaluar los riesgos relacionados: i)Estratégicos; ii)Operativos; iii)Legales y Presupuestales; iv)De Información Financiera y no Financiera.
</v>
      </c>
      <c r="F51" s="139" t="str">
        <f>+IFERROR(VLOOKUP(C51,Hoja1!$A$1:$I$82,3,0),"")</f>
        <v xml:space="preserve"> La Alta Dirección evalúa periódicamente los objetivos establecidos para asegurar que estos continúan siendo consistentes y apropiados para la Entidad</v>
      </c>
      <c r="G51" s="138">
        <f>+IFERROR(VLOOKUP(C51,Hoja1!$A$1:$K$82,11,0),"")</f>
        <v>3</v>
      </c>
      <c r="H51" s="140">
        <f>+IFERROR(VLOOKUP(C51,Hoja1!$A$1:$L$82,12,0),"")</f>
        <v>3</v>
      </c>
      <c r="I51" s="133" t="str">
        <f t="shared" si="1"/>
        <v>Se encuentra presente y funciona correctamente, por lo tanto se requiere acciones o actividades  dirigidas a su mantenimiento dentro del marco de las lineas de defensa.</v>
      </c>
      <c r="J51" s="115">
        <v>37</v>
      </c>
      <c r="K51" s="134">
        <f>+VLOOKUP(C51,Hoja1!$A$1:$M$82,13,0)</f>
        <v>1</v>
      </c>
      <c r="L51" s="292"/>
      <c r="M51" s="141"/>
      <c r="N51" s="142"/>
      <c r="O51" s="142"/>
      <c r="P51" s="142"/>
      <c r="Q51" s="142"/>
      <c r="R51" s="142"/>
      <c r="S51" s="142"/>
      <c r="T51" s="112"/>
      <c r="U51" s="112"/>
      <c r="V51" s="112"/>
      <c r="W51" s="112"/>
      <c r="X51" s="112"/>
      <c r="Y51" s="112"/>
      <c r="Z51" s="112"/>
    </row>
    <row r="52" spans="1:26" ht="99.75" customHeight="1" x14ac:dyDescent="0.2">
      <c r="A52" s="112"/>
      <c r="B52" s="137">
        <f t="shared" si="0"/>
        <v>38</v>
      </c>
      <c r="C52" s="138" t="str">
        <f t="array" ref="C52">+IFERROR(INDEX(Hoja1!$A$2:$A$82,MATCH(J52,Hoja1!$H$2:$H$82,0)),"")</f>
        <v>7.1</v>
      </c>
      <c r="D52" s="139" t="str">
        <f>IFERROR(VLOOKUP(C52,Hoja1!$A$2:$H$82,4,0),"")</f>
        <v>Evaluación de riesgos</v>
      </c>
      <c r="E52" s="139" t="str">
        <f>+IFERROR(VLOOKUP(C52,Hoja1!$A$1:$J$82,10,0),"")</f>
        <v xml:space="preserve">Identificación y análisis de riesgos (Analiza factores internos y externos; Implica a los niveles apropiados de la dirección; Determina cómo responder a los riesgos; Determina la importancia de los riesgos). </v>
      </c>
      <c r="F52" s="139" t="str">
        <f>+IFERROR(VLOOKUP(C52,Hoja1!$A$1:$I$82,3,0),"")</f>
        <v xml:space="preserve"> Teniendo en cuenta la estructura de la política de Administración del Riesgo, su alcance define lineamientos para toda la entidad, incluyendo regionales, áreas tercerizadas u otras instancias que afectan la prestación del servicio</v>
      </c>
      <c r="G52" s="138">
        <f>+IFERROR(VLOOKUP(C52,Hoja1!$A$1:$K$82,11,0),"")</f>
        <v>3</v>
      </c>
      <c r="H52" s="140">
        <f>+IFERROR(VLOOKUP(C52,Hoja1!$A$1:$L$82,12,0),"")</f>
        <v>3</v>
      </c>
      <c r="I52" s="133" t="str">
        <f t="shared" si="1"/>
        <v>Se encuentra presente y funciona correctamente, por lo tanto se requiere acciones o actividades  dirigidas a su mantenimiento dentro del marco de las lineas de defensa.</v>
      </c>
      <c r="J52" s="115">
        <v>38</v>
      </c>
      <c r="K52" s="134">
        <f>+VLOOKUP(C52,Hoja1!$A$1:$M$82,13,0)</f>
        <v>1</v>
      </c>
      <c r="L52" s="292"/>
      <c r="M52" s="141"/>
      <c r="N52" s="142"/>
      <c r="O52" s="142"/>
      <c r="P52" s="142"/>
      <c r="Q52" s="142"/>
      <c r="R52" s="142"/>
      <c r="S52" s="142"/>
      <c r="T52" s="112"/>
      <c r="U52" s="112"/>
      <c r="V52" s="112"/>
      <c r="W52" s="112"/>
      <c r="X52" s="112"/>
      <c r="Y52" s="112"/>
      <c r="Z52" s="112"/>
    </row>
    <row r="53" spans="1:26" ht="99.75" customHeight="1" x14ac:dyDescent="0.2">
      <c r="A53" s="112"/>
      <c r="B53" s="137">
        <f t="shared" si="0"/>
        <v>39</v>
      </c>
      <c r="C53" s="138" t="str">
        <f t="array" ref="C53">+IFERROR(INDEX(Hoja1!$A$2:$A$82,MATCH(J53,Hoja1!$H$2:$H$82,0)),"")</f>
        <v>7.2</v>
      </c>
      <c r="D53" s="139" t="str">
        <f>IFERROR(VLOOKUP(C53,Hoja1!$A$2:$H$82,4,0),"")</f>
        <v>Evaluación de riesgos</v>
      </c>
      <c r="E53" s="139" t="str">
        <f>+IFERROR(VLOOKUP(C53,Hoja1!$A$1:$J$82,10,0),"")</f>
        <v xml:space="preserve">Identificación y análisis de riesgos (Analiza factores internos y externos; Implica a los niveles apropiados de la dirección; Determina cómo responder a los riesgos; Determina la importancia de los riesgos). </v>
      </c>
      <c r="F53" s="139" t="str">
        <f>+IFERROR(VLOOKUP(C53,Hoja1!$A$1:$I$82,3,0),"")</f>
        <v xml:space="preserve"> La Oficina de Planeación, Gerencia de Riesgos (donde existan), como 2a línea de defensa, consolidan información clave frente a la gestión del riesgo</v>
      </c>
      <c r="G53" s="138">
        <f>+IFERROR(VLOOKUP(C53,Hoja1!$A$1:$K$82,11,0),"")</f>
        <v>3</v>
      </c>
      <c r="H53" s="140">
        <f>+IFERROR(VLOOKUP(C53,Hoja1!$A$1:$L$82,12,0),"")</f>
        <v>3</v>
      </c>
      <c r="I53" s="133" t="str">
        <f t="shared" si="1"/>
        <v>Se encuentra presente y funciona correctamente, por lo tanto se requiere acciones o actividades  dirigidas a su mantenimiento dentro del marco de las lineas de defensa.</v>
      </c>
      <c r="J53" s="115">
        <v>39</v>
      </c>
      <c r="K53" s="134">
        <f>+VLOOKUP(C53,Hoja1!$A$1:$M$82,13,0)</f>
        <v>1</v>
      </c>
      <c r="L53" s="292"/>
      <c r="M53" s="141"/>
      <c r="N53" s="142"/>
      <c r="O53" s="142"/>
      <c r="P53" s="142"/>
      <c r="Q53" s="142"/>
      <c r="R53" s="142"/>
      <c r="S53" s="142"/>
      <c r="T53" s="112"/>
      <c r="U53" s="112"/>
      <c r="V53" s="112"/>
      <c r="W53" s="112"/>
      <c r="X53" s="112"/>
      <c r="Y53" s="112"/>
      <c r="Z53" s="112"/>
    </row>
    <row r="54" spans="1:26" ht="99.75" customHeight="1" x14ac:dyDescent="0.2">
      <c r="A54" s="112"/>
      <c r="B54" s="143">
        <f t="shared" si="0"/>
        <v>40</v>
      </c>
      <c r="C54" s="138" t="str">
        <f t="array" ref="C54">+IFERROR(INDEX(Hoja1!$A$2:$A$82,MATCH(J54,Hoja1!$H$2:$H$82,0)),"")</f>
        <v>8.1</v>
      </c>
      <c r="D54" s="139" t="str">
        <f>IFERROR(VLOOKUP(C54,Hoja1!$A$2:$H$82,4,0),"")</f>
        <v>Evaluación de riesgos</v>
      </c>
      <c r="E54" s="139" t="str">
        <f>+IFERROR(VLOOKUP(C54,Hoja1!$A$1:$J$82,10,0),"")</f>
        <v xml:space="preserve">Evaluación del riesgo de fraude o corrupción. 
Cumplimiento artículo 73 de la Ley 1474 de 2011, relacionado con la prevención de los riesgos de corrupción.
</v>
      </c>
      <c r="F54" s="139" t="str">
        <f>+IFERROR(VLOOKUP(C54,Hoja1!$A$1:$I$82,3,0),"")</f>
        <v xml:space="preserve"> La Alta Dirección acorde con el análisis del entorno interno y externo, define los procesos, programas o proyectos (según aplique), susceptibles de posibles actos de corrupción</v>
      </c>
      <c r="G54" s="138">
        <f>+IFERROR(VLOOKUP(C54,Hoja1!$A$1:$K$82,11,0),"")</f>
        <v>3</v>
      </c>
      <c r="H54" s="140">
        <f>+IFERROR(VLOOKUP(C54,Hoja1!$A$1:$L$82,12,0),"")</f>
        <v>3</v>
      </c>
      <c r="I54" s="133" t="str">
        <f t="shared" si="1"/>
        <v>Se encuentra presente y funciona correctamente, por lo tanto se requiere acciones o actividades  dirigidas a su mantenimiento dentro del marco de las lineas de defensa.</v>
      </c>
      <c r="J54" s="115">
        <v>40</v>
      </c>
      <c r="K54" s="134">
        <f>+VLOOKUP(C54,Hoja1!$A$1:$M$82,13,0)</f>
        <v>1</v>
      </c>
      <c r="L54" s="292"/>
      <c r="M54" s="141"/>
      <c r="N54" s="142"/>
      <c r="O54" s="142"/>
      <c r="P54" s="142"/>
      <c r="Q54" s="142"/>
      <c r="R54" s="142"/>
      <c r="S54" s="142"/>
      <c r="T54" s="112"/>
      <c r="U54" s="112"/>
      <c r="V54" s="112"/>
      <c r="W54" s="112"/>
      <c r="X54" s="112"/>
      <c r="Y54" s="112"/>
      <c r="Z54" s="112"/>
    </row>
    <row r="55" spans="1:26" ht="99.75" customHeight="1" x14ac:dyDescent="0.2">
      <c r="A55" s="112"/>
      <c r="B55" s="137">
        <f t="shared" si="0"/>
        <v>41</v>
      </c>
      <c r="C55" s="138" t="str">
        <f t="array" ref="C55">+IFERROR(INDEX(Hoja1!$A$2:$A$82,MATCH(J55,Hoja1!$H$2:$H$82,0)),"")</f>
        <v>9.2</v>
      </c>
      <c r="D55" s="139" t="str">
        <f>IFERROR(VLOOKUP(C55,Hoja1!$A$2:$H$82,4,0),"")</f>
        <v>Evaluación de riesgos</v>
      </c>
      <c r="E55" s="139" t="str">
        <f>+IFERROR(VLOOKUP(C55,Hoja1!$A$1:$J$82,10,0),"")</f>
        <v xml:space="preserve">Identificación y análisis de cambios significativos </v>
      </c>
      <c r="F55" s="139" t="str">
        <f>+IFERROR(VLOOKUP(C55,Hoja1!$A$1:$I$82,3,0),"")</f>
        <v xml:space="preserve"> La Alta Dirección analiza los riesgos asociados a actividades tercerizadas, regionales u otras figuras externas que afecten la prestación del servicio a los usuarios, basados en los informes de la segunda y tercera linea de defensa</v>
      </c>
      <c r="G55" s="138">
        <f>+IFERROR(VLOOKUP(C55,Hoja1!$A$1:$K$82,11,0),"")</f>
        <v>3</v>
      </c>
      <c r="H55" s="140">
        <f>+IFERROR(VLOOKUP(C55,Hoja1!$A$1:$L$82,12,0),"")</f>
        <v>3</v>
      </c>
      <c r="I55" s="133" t="str">
        <f t="shared" si="1"/>
        <v>Se encuentra presente y funciona correctamente, por lo tanto se requiere acciones o actividades  dirigidas a su mantenimiento dentro del marco de las lineas de defensa.</v>
      </c>
      <c r="J55" s="115">
        <v>41</v>
      </c>
      <c r="K55" s="134">
        <f>+VLOOKUP(C55,Hoja1!$A$1:$M$82,13,0)</f>
        <v>1</v>
      </c>
      <c r="L55" s="297"/>
      <c r="M55" s="141"/>
      <c r="N55" s="142"/>
      <c r="O55" s="142"/>
      <c r="P55" s="142"/>
      <c r="Q55" s="142"/>
      <c r="R55" s="142"/>
      <c r="S55" s="142"/>
      <c r="T55" s="112"/>
      <c r="U55" s="112"/>
      <c r="V55" s="112"/>
      <c r="W55" s="112"/>
      <c r="X55" s="112"/>
      <c r="Y55" s="112"/>
      <c r="Z55" s="112"/>
    </row>
    <row r="56" spans="1:26" ht="99.75" customHeight="1" x14ac:dyDescent="0.2">
      <c r="A56" s="112"/>
      <c r="B56" s="143">
        <f t="shared" si="0"/>
        <v>42</v>
      </c>
      <c r="C56" s="138" t="str">
        <f t="array" ref="C56">+IFERROR(INDEX(Hoja1!$A$2:$A$82,MATCH(J56,Hoja1!$H$2:$H$82,0)),"")</f>
        <v>10.3</v>
      </c>
      <c r="D56" s="139" t="str">
        <f>IFERROR(VLOOKUP(C56,Hoja1!$A$2:$H$82,4,0),"")</f>
        <v>Actividades de control</v>
      </c>
      <c r="E56" s="139" t="str">
        <f>+IFERROR(VLOOKUP(C56,Hoja1!$A$1:$J$82,10,0),"")</f>
        <v>Diseño y desarrollo de actividades de control (Integra el desarrollo de controles con la evaluación de riesgos; tiene en cuenta a qué nivel se aplican las actividades; facilita la segregación de funciones).</v>
      </c>
      <c r="F56" s="139" t="str">
        <f>+IFERROR(VLOOKUP(C56,Hoja1!$A$1:$I$82,3,0),"")</f>
        <v xml:space="preserve"> El diseño de otros  sistemas de gestión (bajo normas o estándares internacionales como la ISO), se intregan de forma adecuada a la estructura de control de la entidad</v>
      </c>
      <c r="G56" s="138">
        <f>+IFERROR(VLOOKUP(C56,Hoja1!$A$1:$K$82,11,0),"")</f>
        <v>2</v>
      </c>
      <c r="H56" s="140">
        <f>+IFERROR(VLOOKUP(C56,Hoja1!$A$1:$L$82,12,0),"")</f>
        <v>2</v>
      </c>
      <c r="I56" s="133" t="str">
        <f t="shared" si="1"/>
        <v>Se encuentra presente y funcionando, pero requiere acciones dirigidas a fortalecer  o mejorar su diseño y/o ejecucion.</v>
      </c>
      <c r="J56" s="115">
        <v>42</v>
      </c>
      <c r="K56" s="134">
        <f>+VLOOKUP(C56,Hoja1!$A$1:$M$82,13,0)</f>
        <v>0.5</v>
      </c>
      <c r="L56" s="441">
        <f>+AVERAGE(K56:K67)</f>
        <v>0.8125</v>
      </c>
      <c r="M56" s="141" t="s">
        <v>894</v>
      </c>
      <c r="N56" s="234" t="s">
        <v>895</v>
      </c>
      <c r="O56" s="229">
        <v>44013</v>
      </c>
      <c r="P56" s="229">
        <v>44196</v>
      </c>
      <c r="Q56" s="142" t="s">
        <v>867</v>
      </c>
      <c r="R56" s="234" t="s">
        <v>891</v>
      </c>
      <c r="S56" s="231">
        <v>0</v>
      </c>
      <c r="T56" s="112"/>
      <c r="U56" s="112"/>
      <c r="V56" s="112"/>
      <c r="W56" s="112"/>
      <c r="X56" s="112"/>
      <c r="Y56" s="112"/>
      <c r="Z56" s="112"/>
    </row>
    <row r="57" spans="1:26" ht="99.75" customHeight="1" x14ac:dyDescent="0.2">
      <c r="A57" s="112"/>
      <c r="B57" s="137">
        <f t="shared" si="0"/>
        <v>43</v>
      </c>
      <c r="C57" s="138" t="str">
        <f t="array" ref="C57">+IFERROR(INDEX(Hoja1!$A$2:$A$82,MATCH(J57,Hoja1!$H$2:$H$82,0)),"")</f>
        <v>11.3</v>
      </c>
      <c r="D57" s="139" t="str">
        <f>IFERROR(VLOOKUP(C57,Hoja1!$A$2:$H$82,4,0),"")</f>
        <v>Actividades de control</v>
      </c>
      <c r="E57" s="139" t="str">
        <f>+IFERROR(VLOOKUP(C57,Hoja1!$A$1:$J$82,10,0),"")</f>
        <v>Seleccionar y Desarrolla controles generales sobre TI para apoyar la consecución de los objetivos .</v>
      </c>
      <c r="F57" s="139" t="str">
        <f>+IFERROR(VLOOKUP(C57,Hoja1!$A$1:$I$82,3,0),"")</f>
        <v xml:space="preserve"> Se cuenta con matrices de roles y usuarios siguiendo los principios de segregación de funciones.</v>
      </c>
      <c r="G57" s="138">
        <f>+IFERROR(VLOOKUP(C57,Hoja1!$A$1:$K$82,11,0),"")</f>
        <v>2</v>
      </c>
      <c r="H57" s="140">
        <f>+IFERROR(VLOOKUP(C57,Hoja1!$A$1:$L$82,12,0),"")</f>
        <v>2</v>
      </c>
      <c r="I57" s="133" t="str">
        <f t="shared" si="1"/>
        <v>Se encuentra presente y funcionando, pero requiere acciones dirigidas a fortalecer  o mejorar su diseño y/o ejecucion.</v>
      </c>
      <c r="J57" s="115">
        <v>43</v>
      </c>
      <c r="K57" s="134">
        <f>+VLOOKUP(C57,Hoja1!$A$1:$M$82,13,0)</f>
        <v>0.5</v>
      </c>
      <c r="L57" s="292"/>
      <c r="M57" s="141" t="s">
        <v>896</v>
      </c>
      <c r="N57" s="142" t="s">
        <v>897</v>
      </c>
      <c r="O57" s="229">
        <v>44013</v>
      </c>
      <c r="P57" s="229">
        <v>44196</v>
      </c>
      <c r="Q57" s="142" t="s">
        <v>898</v>
      </c>
      <c r="R57" s="234" t="s">
        <v>899</v>
      </c>
      <c r="S57" s="231">
        <v>0.2</v>
      </c>
      <c r="T57" s="112"/>
      <c r="U57" s="112"/>
      <c r="V57" s="112"/>
      <c r="W57" s="112"/>
      <c r="X57" s="112"/>
      <c r="Y57" s="112"/>
      <c r="Z57" s="112"/>
    </row>
    <row r="58" spans="1:26" ht="99.75" customHeight="1" x14ac:dyDescent="0.2">
      <c r="A58" s="112"/>
      <c r="B58" s="137">
        <f t="shared" si="0"/>
        <v>44</v>
      </c>
      <c r="C58" s="138" t="str">
        <f t="array" ref="C58">+IFERROR(INDEX(Hoja1!$A$2:$A$82,MATCH(J58,Hoja1!$H$2:$H$82,0)),"")</f>
        <v>11.4</v>
      </c>
      <c r="D58" s="139" t="str">
        <f>IFERROR(VLOOKUP(C58,Hoja1!$A$2:$H$82,4,0),"")</f>
        <v>Actividades de control</v>
      </c>
      <c r="E58" s="139" t="str">
        <f>+IFERROR(VLOOKUP(C58,Hoja1!$A$1:$J$82,10,0),"")</f>
        <v>Seleccionar y Desarrolla controles generales sobre TI para apoyar la consecución de los objetivos .</v>
      </c>
      <c r="F58" s="139" t="str">
        <f>+IFERROR(VLOOKUP(C58,Hoja1!$A$1:$I$82,3,0),"")</f>
        <v xml:space="preserve"> Se cuenta con información de la 3a línea de defensa, como evaluador independiente en relación con los controles implementados por el proveedor de servicios, para  asegurar que los riesgos relacionados se mitigan.</v>
      </c>
      <c r="G58" s="138">
        <f>+IFERROR(VLOOKUP(C58,Hoja1!$A$1:$K$82,11,0),"")</f>
        <v>2</v>
      </c>
      <c r="H58" s="140">
        <f>+IFERROR(VLOOKUP(C58,Hoja1!$A$1:$L$82,12,0),"")</f>
        <v>2</v>
      </c>
      <c r="I58" s="133" t="str">
        <f t="shared" si="1"/>
        <v>Se encuentra presente y funcionando, pero requiere acciones dirigidas a fortalecer  o mejorar su diseño y/o ejecucion.</v>
      </c>
      <c r="J58" s="115">
        <v>44</v>
      </c>
      <c r="K58" s="134">
        <f>+VLOOKUP(C58,Hoja1!$A$1:$M$82,13,0)</f>
        <v>0.5</v>
      </c>
      <c r="L58" s="292"/>
      <c r="M58" s="141" t="s">
        <v>900</v>
      </c>
      <c r="N58" s="142" t="s">
        <v>901</v>
      </c>
      <c r="O58" s="229">
        <v>44013</v>
      </c>
      <c r="P58" s="229">
        <v>44196</v>
      </c>
      <c r="Q58" s="142" t="s">
        <v>898</v>
      </c>
      <c r="R58" s="234" t="s">
        <v>902</v>
      </c>
      <c r="S58" s="231">
        <v>0.25</v>
      </c>
      <c r="T58" s="112"/>
      <c r="U58" s="112"/>
      <c r="V58" s="112"/>
      <c r="W58" s="112"/>
      <c r="X58" s="112"/>
      <c r="Y58" s="112"/>
      <c r="Z58" s="112"/>
    </row>
    <row r="59" spans="1:26" ht="99.75" customHeight="1" x14ac:dyDescent="0.2">
      <c r="A59" s="112"/>
      <c r="B59" s="137">
        <f t="shared" si="0"/>
        <v>45</v>
      </c>
      <c r="C59" s="138" t="str">
        <f t="array" ref="C59">+IFERROR(INDEX(Hoja1!$A$2:$A$82,MATCH(J59,Hoja1!$H$2:$H$82,0)),"")</f>
        <v>12.1</v>
      </c>
      <c r="D59" s="139" t="str">
        <f>IFERROR(VLOOKUP(C59,Hoja1!$A$2:$H$82,4,0),"")</f>
        <v>Actividades de control</v>
      </c>
      <c r="E59" s="139" t="str">
        <f>+IFERROR(VLOOKUP(C59,Hoja1!$A$1:$J$82,10,0),"")</f>
        <v>Despliegue de políticas y procedimientos (Establece responsabilidades sobre la ejecución de las políticas y procedimientos; Adopta medidas correctivas; Revisa las políticas y procedimientos).</v>
      </c>
      <c r="F59" s="139" t="str">
        <f>+IFERROR(VLOOKUP(C59,Hoja1!$A$1:$I$82,3,0),"")</f>
        <v xml:space="preserve"> Se evalúa la actualización de procesos, procedimientos, políticas de operación, instructivos, manuales u otras herramientas para garantizar la aplicación adecuada de las principales actividades de control.
</v>
      </c>
      <c r="G59" s="138">
        <f>+IFERROR(VLOOKUP(C59,Hoja1!$A$1:$K$82,11,0),"")</f>
        <v>2</v>
      </c>
      <c r="H59" s="140">
        <f>+IFERROR(VLOOKUP(C59,Hoja1!$A$1:$L$82,12,0),"")</f>
        <v>2</v>
      </c>
      <c r="I59" s="133" t="str">
        <f t="shared" si="1"/>
        <v>Se encuentra presente y funcionando, pero requiere acciones dirigidas a fortalecer  o mejorar su diseño y/o ejecucion.</v>
      </c>
      <c r="J59" s="115">
        <v>45</v>
      </c>
      <c r="K59" s="134">
        <f>+VLOOKUP(C59,Hoja1!$A$1:$M$82,13,0)</f>
        <v>0.5</v>
      </c>
      <c r="L59" s="292"/>
      <c r="M59" s="141" t="s">
        <v>903</v>
      </c>
      <c r="N59" s="142" t="s">
        <v>904</v>
      </c>
      <c r="O59" s="229">
        <v>44013</v>
      </c>
      <c r="P59" s="229">
        <v>44196</v>
      </c>
      <c r="Q59" s="142" t="s">
        <v>898</v>
      </c>
      <c r="R59" s="234" t="s">
        <v>902</v>
      </c>
      <c r="S59" s="231">
        <v>0.25</v>
      </c>
      <c r="T59" s="112"/>
      <c r="U59" s="112"/>
      <c r="V59" s="112"/>
      <c r="W59" s="112"/>
      <c r="X59" s="112"/>
      <c r="Y59" s="112"/>
      <c r="Z59" s="112"/>
    </row>
    <row r="60" spans="1:26" ht="99.75" customHeight="1" x14ac:dyDescent="0.2">
      <c r="A60" s="112"/>
      <c r="B60" s="143">
        <f t="shared" si="0"/>
        <v>46</v>
      </c>
      <c r="C60" s="138" t="str">
        <f t="array" ref="C60">+IFERROR(INDEX(Hoja1!$A$2:$A$82,MATCH(J60,Hoja1!$H$2:$H$82,0)),"")</f>
        <v>12.5</v>
      </c>
      <c r="D60" s="139" t="str">
        <f>IFERROR(VLOOKUP(C60,Hoja1!$A$2:$H$82,4,0),"")</f>
        <v>Actividades de control</v>
      </c>
      <c r="E60" s="139" t="str">
        <f>+IFERROR(VLOOKUP(C60,Hoja1!$A$1:$J$82,10,0),"")</f>
        <v>Despliegue de políticas y procedimientos (Establece responsabilidades sobre la ejecución de las políticas y procedimientos; Adopta medidas correctivas; Revisa las políticas y procedimientos).</v>
      </c>
      <c r="F60" s="139" t="str">
        <f>+IFERROR(VLOOKUP(C60,Hoja1!$A$1:$I$82,3,0),"")</f>
        <v xml:space="preserve"> Se evalúa la adecuación de los controles a las especificidades de cada proceso, considerando cambios en regulaciones, estructuras internas u otros aspectos que determinen cambios en su diseño</v>
      </c>
      <c r="G60" s="138">
        <f>+IFERROR(VLOOKUP(C60,Hoja1!$A$1:$K$82,11,0),"")</f>
        <v>2</v>
      </c>
      <c r="H60" s="140">
        <f>+IFERROR(VLOOKUP(C60,Hoja1!$A$1:$L$82,12,0),"")</f>
        <v>3</v>
      </c>
      <c r="I60" s="133" t="str">
        <f t="shared" si="1"/>
        <v>Se encuentra presente  y funcionando, pero requiere mejoras frente a su diseño, ya que  opera de manera efectiva</v>
      </c>
      <c r="J60" s="115">
        <v>46</v>
      </c>
      <c r="K60" s="134">
        <f>+VLOOKUP(C60,Hoja1!$A$1:$M$82,13,0)</f>
        <v>0.75</v>
      </c>
      <c r="L60" s="292"/>
      <c r="M60" s="141" t="s">
        <v>905</v>
      </c>
      <c r="N60" s="142" t="s">
        <v>906</v>
      </c>
      <c r="O60" s="229">
        <v>44013</v>
      </c>
      <c r="P60" s="229">
        <v>44196</v>
      </c>
      <c r="Q60" s="142" t="s">
        <v>898</v>
      </c>
      <c r="R60" s="234" t="s">
        <v>907</v>
      </c>
      <c r="S60" s="231">
        <v>0.2</v>
      </c>
      <c r="T60" s="112"/>
      <c r="U60" s="112"/>
      <c r="V60" s="112"/>
      <c r="W60" s="112"/>
      <c r="X60" s="112"/>
      <c r="Y60" s="112"/>
      <c r="Z60" s="112"/>
    </row>
    <row r="61" spans="1:26" ht="99.75" customHeight="1" x14ac:dyDescent="0.2">
      <c r="A61" s="112"/>
      <c r="B61" s="137">
        <f t="shared" si="0"/>
        <v>47</v>
      </c>
      <c r="C61" s="138" t="str">
        <f t="array" ref="C61">+IFERROR(INDEX(Hoja1!$A$2:$A$82,MATCH(J61,Hoja1!$H$2:$H$82,0)),"")</f>
        <v>10.1</v>
      </c>
      <c r="D61" s="139" t="str">
        <f>IFERROR(VLOOKUP(C61,Hoja1!$A$2:$H$82,4,0),"")</f>
        <v>Actividades de control</v>
      </c>
      <c r="E61" s="139" t="str">
        <f>+IFERROR(VLOOKUP(C61,Hoja1!$A$1:$J$82,10,0),"")</f>
        <v>Diseño y desarrollo de actividades de control (Integra el desarrollo de controles con la evaluación de riesgos; tiene en cuenta a qué nivel se aplican las actividades; facilita la segregación de funciones).</v>
      </c>
      <c r="F61" s="139" t="str">
        <f>+IFERROR(VLOOKUP(C61,Hoja1!$A$1:$I$82,3,0),"")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61" s="138" t="str">
        <f>+IFERROR(VLOOKUP(C61,Hoja1!$A$1:$K$82,11,0),"")</f>
        <v>2.0</v>
      </c>
      <c r="H61" s="140">
        <f>+IFERROR(VLOOKUP(C61,Hoja1!$A$1:$L$82,12,0),"")</f>
        <v>1</v>
      </c>
      <c r="I61" s="133" t="str">
        <f t="shared" si="1"/>
        <v>Se encuentra presente y funciona correctamente, por lo tanto se requiere acciones o actividades  dirigidas a su mantenimiento dentro del marco de las lineas de defensa.</v>
      </c>
      <c r="J61" s="115">
        <v>47</v>
      </c>
      <c r="K61" s="134">
        <f>+VLOOKUP(C61,Hoja1!$A$1:$M$82,13,0)</f>
        <v>1</v>
      </c>
      <c r="L61" s="292"/>
      <c r="M61" s="141"/>
      <c r="N61" s="142"/>
      <c r="O61" s="142"/>
      <c r="P61" s="142"/>
      <c r="Q61" s="142"/>
      <c r="R61" s="234"/>
      <c r="S61" s="142"/>
      <c r="T61" s="112"/>
      <c r="U61" s="112"/>
      <c r="V61" s="112"/>
      <c r="W61" s="112"/>
      <c r="X61" s="112"/>
      <c r="Y61" s="112"/>
      <c r="Z61" s="112"/>
    </row>
    <row r="62" spans="1:26" ht="99.75" customHeight="1" x14ac:dyDescent="0.2">
      <c r="A62" s="112"/>
      <c r="B62" s="143">
        <f t="shared" si="0"/>
        <v>48</v>
      </c>
      <c r="C62" s="138" t="str">
        <f t="array" ref="C62">+IFERROR(INDEX(Hoja1!$A$2:$A$82,MATCH(J62,Hoja1!$H$2:$H$82,0)),"")</f>
        <v>10.2</v>
      </c>
      <c r="D62" s="139" t="str">
        <f>IFERROR(VLOOKUP(C62,Hoja1!$A$2:$H$82,4,0),"")</f>
        <v>Actividades de control</v>
      </c>
      <c r="E62" s="139" t="str">
        <f>+IFERROR(VLOOKUP(C62,Hoja1!$A$1:$J$82,10,0),"")</f>
        <v>Diseño y desarrollo de actividades de control (Integra el desarrollo de controles con la evaluación de riesgos; tiene en cuenta a qué nivel se aplican las actividades; facilita la segregación de funciones).</v>
      </c>
      <c r="F62" s="139" t="str">
        <f>+IFERROR(VLOOKUP(C62,Hoja1!$A$1:$I$82,3,0),"")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62" s="138" t="str">
        <f>+IFERROR(VLOOKUP(C62,Hoja1!$A$1:$K$82,11,0),"")</f>
        <v>2.0</v>
      </c>
      <c r="H62" s="140">
        <f>+IFERROR(VLOOKUP(C62,Hoja1!$A$1:$L$82,12,0),"")</f>
        <v>2</v>
      </c>
      <c r="I62" s="133" t="str">
        <f t="shared" si="1"/>
        <v>Se encuentra presente y funciona correctamente, por lo tanto se requiere acciones o actividades  dirigidas a su mantenimiento dentro del marco de las lineas de defensa.</v>
      </c>
      <c r="J62" s="115">
        <v>48</v>
      </c>
      <c r="K62" s="134">
        <f>+VLOOKUP(C62,Hoja1!$A$1:$M$82,13,0)</f>
        <v>1</v>
      </c>
      <c r="L62" s="292"/>
      <c r="M62" s="141"/>
      <c r="N62" s="142"/>
      <c r="O62" s="142"/>
      <c r="P62" s="142"/>
      <c r="Q62" s="142"/>
      <c r="R62" s="234"/>
      <c r="S62" s="142"/>
      <c r="T62" s="112"/>
      <c r="U62" s="112"/>
      <c r="V62" s="112"/>
      <c r="W62" s="112"/>
      <c r="X62" s="112"/>
      <c r="Y62" s="112"/>
      <c r="Z62" s="112"/>
    </row>
    <row r="63" spans="1:26" ht="99.75" customHeight="1" x14ac:dyDescent="0.2">
      <c r="A63" s="112"/>
      <c r="B63" s="137">
        <f t="shared" si="0"/>
        <v>49</v>
      </c>
      <c r="C63" s="138" t="str">
        <f t="array" ref="C63">+IFERROR(INDEX(Hoja1!$A$2:$A$82,MATCH(J63,Hoja1!$H$2:$H$82,0)),"")</f>
        <v>11.1</v>
      </c>
      <c r="D63" s="139" t="str">
        <f>IFERROR(VLOOKUP(C63,Hoja1!$A$2:$H$82,4,0),"")</f>
        <v>Actividades de control</v>
      </c>
      <c r="E63" s="139" t="str">
        <f>+IFERROR(VLOOKUP(C63,Hoja1!$A$1:$J$82,10,0),"")</f>
        <v>Seleccionar y Desarrolla controles generales sobre TI para apoyar la consecución de los objetivos .</v>
      </c>
      <c r="F63" s="139" t="str">
        <f>+IFERROR(VLOOKUP(C63,Hoja1!$A$1:$I$82,3,0),"")</f>
        <v xml:space="preserve"> La entidad establece actividades de control relevantes sobre las infraestructuras tecnológicas; los procesos de gestión de la seguridad y sobre los procesos de adquisición, desarrollo y mantenimiento de tecnologías</v>
      </c>
      <c r="G63" s="138">
        <f>+IFERROR(VLOOKUP(C63,Hoja1!$A$1:$K$82,11,0),"")</f>
        <v>2</v>
      </c>
      <c r="H63" s="140" t="str">
        <f>+IFERROR(VLOOKUP(C63,Hoja1!$A$1:$L$82,12,0),"")</f>
        <v>3.0</v>
      </c>
      <c r="I63" s="133" t="str">
        <f t="shared" si="1"/>
        <v>Se encuentra presente y funciona correctamente, por lo tanto se requiere acciones o actividades  dirigidas a su mantenimiento dentro del marco de las lineas de defensa.</v>
      </c>
      <c r="J63" s="115">
        <v>49</v>
      </c>
      <c r="K63" s="134">
        <f>+VLOOKUP(C63,Hoja1!$A$1:$M$82,13,0)</f>
        <v>1</v>
      </c>
      <c r="L63" s="292"/>
      <c r="M63" s="141"/>
      <c r="N63" s="142"/>
      <c r="O63" s="142"/>
      <c r="P63" s="142"/>
      <c r="Q63" s="142"/>
      <c r="R63" s="234"/>
      <c r="S63" s="142"/>
      <c r="T63" s="112"/>
      <c r="U63" s="112"/>
      <c r="V63" s="112"/>
      <c r="W63" s="112"/>
      <c r="X63" s="112"/>
      <c r="Y63" s="112"/>
      <c r="Z63" s="112"/>
    </row>
    <row r="64" spans="1:26" ht="99.75" customHeight="1" x14ac:dyDescent="0.2">
      <c r="A64" s="112"/>
      <c r="B64" s="137">
        <f t="shared" si="0"/>
        <v>50</v>
      </c>
      <c r="C64" s="138" t="str">
        <f t="array" ref="C64">+IFERROR(INDEX(Hoja1!$A$2:$A$82,MATCH(J64,Hoja1!$H$2:$H$82,0)),"")</f>
        <v>11.2</v>
      </c>
      <c r="D64" s="139" t="str">
        <f>IFERROR(VLOOKUP(C64,Hoja1!$A$2:$H$82,4,0),"")</f>
        <v>Actividades de control</v>
      </c>
      <c r="E64" s="139" t="str">
        <f>+IFERROR(VLOOKUP(C64,Hoja1!$A$1:$J$82,10,0),"")</f>
        <v>Seleccionar y Desarrolla controles generales sobre TI para apoyar la consecución de los objetivos .</v>
      </c>
      <c r="F64" s="139" t="str">
        <f>+IFERROR(VLOOKUP(C64,Hoja1!$A$1:$I$82,3,0),"")</f>
        <v xml:space="preserve">  Para los proveedores de tecnología  selecciona y desarrolla actividades de control internas sobre las actividades realizadas por el proveedor de servicios</v>
      </c>
      <c r="G64" s="138" t="str">
        <f>+IFERROR(VLOOKUP(C64,Hoja1!$A$1:$K$82,11,0),"")</f>
        <v>3.0</v>
      </c>
      <c r="H64" s="140" t="str">
        <f>+IFERROR(VLOOKUP(C64,Hoja1!$A$1:$L$82,12,0),"")</f>
        <v>2.0</v>
      </c>
      <c r="I64" s="133" t="str">
        <f t="shared" si="1"/>
        <v>Se encuentra presente y funciona correctamente, por lo tanto se requiere acciones o actividades  dirigidas a su mantenimiento dentro del marco de las lineas de defensa.</v>
      </c>
      <c r="J64" s="115">
        <v>50</v>
      </c>
      <c r="K64" s="134">
        <f>+VLOOKUP(C64,Hoja1!$A$1:$M$82,13,0)</f>
        <v>1</v>
      </c>
      <c r="L64" s="292"/>
      <c r="M64" s="141"/>
      <c r="N64" s="142"/>
      <c r="O64" s="142"/>
      <c r="P64" s="142"/>
      <c r="Q64" s="142"/>
      <c r="R64" s="234"/>
      <c r="S64" s="142"/>
      <c r="T64" s="112"/>
      <c r="U64" s="112"/>
      <c r="V64" s="112"/>
      <c r="W64" s="112"/>
      <c r="X64" s="112"/>
      <c r="Y64" s="112"/>
      <c r="Z64" s="112"/>
    </row>
    <row r="65" spans="1:26" ht="99.75" customHeight="1" x14ac:dyDescent="0.2">
      <c r="A65" s="112"/>
      <c r="B65" s="137">
        <f t="shared" si="0"/>
        <v>51</v>
      </c>
      <c r="C65" s="138" t="str">
        <f t="array" ref="C65">+IFERROR(INDEX(Hoja1!$A$2:$A$82,MATCH(J65,Hoja1!$H$2:$H$82,0)),"")</f>
        <v>12.2</v>
      </c>
      <c r="D65" s="139" t="str">
        <f>IFERROR(VLOOKUP(C65,Hoja1!$A$2:$H$82,4,0),"")</f>
        <v>Actividades de control</v>
      </c>
      <c r="E65" s="139" t="str">
        <f>+IFERROR(VLOOKUP(C65,Hoja1!$A$1:$J$82,10,0),"")</f>
        <v>Despliegue de políticas y procedimientos (Establece responsabilidades sobre la ejecución de las políticas y procedimientos; Adopta medidas correctivas; Revisa las políticas y procedimientos).</v>
      </c>
      <c r="F65" s="139" t="str">
        <f>+IFERROR(VLOOKUP(C65,Hoja1!$A$1:$I$82,3,0),"")</f>
        <v xml:space="preserve"> El diseño de controles se evalúa frente a la gestión del riesgo</v>
      </c>
      <c r="G65" s="138" t="str">
        <f>+IFERROR(VLOOKUP(C65,Hoja1!$A$1:$K$82,11,0),"")</f>
        <v>2.0</v>
      </c>
      <c r="H65" s="140" t="str">
        <f>+IFERROR(VLOOKUP(C65,Hoja1!$A$1:$L$82,12,0),"")</f>
        <v>2.0</v>
      </c>
      <c r="I65" s="133" t="str">
        <f t="shared" si="1"/>
        <v>Se encuentra presente y funciona correctamente, por lo tanto se requiere acciones o actividades  dirigidas a su mantenimiento dentro del marco de las lineas de defensa.</v>
      </c>
      <c r="J65" s="115">
        <v>51</v>
      </c>
      <c r="K65" s="134">
        <f>+VLOOKUP(C65,Hoja1!$A$1:$M$82,13,0)</f>
        <v>1</v>
      </c>
      <c r="L65" s="292"/>
      <c r="M65" s="141"/>
      <c r="N65" s="142"/>
      <c r="O65" s="142"/>
      <c r="P65" s="142"/>
      <c r="Q65" s="142"/>
      <c r="R65" s="234"/>
      <c r="S65" s="142"/>
      <c r="T65" s="112"/>
      <c r="U65" s="112"/>
      <c r="V65" s="112"/>
      <c r="W65" s="112"/>
      <c r="X65" s="112"/>
      <c r="Y65" s="112"/>
      <c r="Z65" s="112"/>
    </row>
    <row r="66" spans="1:26" ht="99.75" customHeight="1" x14ac:dyDescent="0.2">
      <c r="A66" s="112"/>
      <c r="B66" s="143">
        <f t="shared" si="0"/>
        <v>52</v>
      </c>
      <c r="C66" s="138" t="str">
        <f t="array" ref="C66">+IFERROR(INDEX(Hoja1!$A$2:$A$82,MATCH(J66,Hoja1!$H$2:$H$82,0)),"")</f>
        <v>12.3</v>
      </c>
      <c r="D66" s="139" t="str">
        <f>IFERROR(VLOOKUP(C66,Hoja1!$A$2:$H$82,4,0),"")</f>
        <v>Actividades de control</v>
      </c>
      <c r="E66" s="139" t="str">
        <f>+IFERROR(VLOOKUP(C66,Hoja1!$A$1:$J$82,10,0),"")</f>
        <v>Despliegue de políticas y procedimientos (Establece responsabilidades sobre la ejecución de las políticas y procedimientos; Adopta medidas correctivas; Revisa las políticas y procedimientos).</v>
      </c>
      <c r="F66" s="139" t="str">
        <f>+IFERROR(VLOOKUP(C66,Hoja1!$A$1:$I$82,3,0),"")</f>
        <v xml:space="preserve"> Monitoreo a los riesgos acorde con la política de administración de riesgo establecida para la entidad.</v>
      </c>
      <c r="G66" s="138">
        <f>+IFERROR(VLOOKUP(C66,Hoja1!$A$1:$K$82,11,0),"")</f>
        <v>2</v>
      </c>
      <c r="H66" s="140" t="str">
        <f>+IFERROR(VLOOKUP(C66,Hoja1!$A$1:$L$82,12,0),"")</f>
        <v>2.0</v>
      </c>
      <c r="I66" s="133" t="str">
        <f t="shared" si="1"/>
        <v>Se encuentra presente y funciona correctamente, por lo tanto se requiere acciones o actividades  dirigidas a su mantenimiento dentro del marco de las lineas de defensa.</v>
      </c>
      <c r="J66" s="115">
        <v>52</v>
      </c>
      <c r="K66" s="134">
        <f>+VLOOKUP(C66,Hoja1!$A$1:$M$82,13,0)</f>
        <v>1</v>
      </c>
      <c r="L66" s="292"/>
      <c r="M66" s="141"/>
      <c r="N66" s="142"/>
      <c r="O66" s="142"/>
      <c r="P66" s="142"/>
      <c r="Q66" s="142"/>
      <c r="R66" s="234"/>
      <c r="S66" s="142"/>
      <c r="T66" s="112"/>
      <c r="U66" s="112"/>
      <c r="V66" s="112"/>
      <c r="W66" s="112"/>
      <c r="X66" s="112"/>
      <c r="Y66" s="112"/>
      <c r="Z66" s="112"/>
    </row>
    <row r="67" spans="1:26" ht="99.75" customHeight="1" x14ac:dyDescent="0.2">
      <c r="A67" s="112"/>
      <c r="B67" s="137">
        <f t="shared" si="0"/>
        <v>53</v>
      </c>
      <c r="C67" s="138" t="str">
        <f t="array" ref="C67">+IFERROR(INDEX(Hoja1!$A$2:$A$82,MATCH(J67,Hoja1!$H$2:$H$82,0)),"")</f>
        <v>12.4</v>
      </c>
      <c r="D67" s="139" t="str">
        <f>IFERROR(VLOOKUP(C67,Hoja1!$A$2:$H$82,4,0),"")</f>
        <v>Actividades de control</v>
      </c>
      <c r="E67" s="139" t="str">
        <f>+IFERROR(VLOOKUP(C67,Hoja1!$A$1:$J$82,10,0),"")</f>
        <v>Despliegue de políticas y procedimientos (Establece responsabilidades sobre la ejecución de las políticas y procedimientos; Adopta medidas correctivas; Revisa las políticas y procedimientos).</v>
      </c>
      <c r="F67" s="139" t="str">
        <f>+IFERROR(VLOOKUP(C67,Hoja1!$A$1:$I$82,3,0),"")</f>
        <v>Verificación de que los responsables estén ejecutando los controles tal como han sido diseñados</v>
      </c>
      <c r="G67" s="138" t="str">
        <f>+IFERROR(VLOOKUP(C67,Hoja1!$A$1:$K$82,11,0),"")</f>
        <v>2.0</v>
      </c>
      <c r="H67" s="140">
        <f>+IFERROR(VLOOKUP(C67,Hoja1!$A$1:$L$82,12,0),"")</f>
        <v>2</v>
      </c>
      <c r="I67" s="133" t="str">
        <f t="shared" si="1"/>
        <v>Se encuentra presente y funciona correctamente, por lo tanto se requiere acciones o actividades  dirigidas a su mantenimiento dentro del marco de las lineas de defensa.</v>
      </c>
      <c r="J67" s="115">
        <v>53</v>
      </c>
      <c r="K67" s="134">
        <f>+VLOOKUP(C67,Hoja1!$A$1:$M$82,13,0)</f>
        <v>1</v>
      </c>
      <c r="L67" s="297"/>
      <c r="M67" s="141"/>
      <c r="N67" s="142"/>
      <c r="O67" s="142"/>
      <c r="P67" s="142"/>
      <c r="Q67" s="142"/>
      <c r="R67" s="142"/>
      <c r="S67" s="142"/>
      <c r="T67" s="112"/>
      <c r="U67" s="112"/>
      <c r="V67" s="112"/>
      <c r="W67" s="112"/>
      <c r="X67" s="112"/>
      <c r="Y67" s="112"/>
      <c r="Z67" s="112"/>
    </row>
    <row r="68" spans="1:26" ht="99.75" customHeight="1" x14ac:dyDescent="0.2">
      <c r="A68" s="112"/>
      <c r="B68" s="143">
        <f t="shared" si="0"/>
        <v>54</v>
      </c>
      <c r="C68" s="138" t="str">
        <f t="array" ref="C68">+IFERROR(INDEX(Hoja1!$A$2:$A$82,MATCH(J68,Hoja1!$H$2:$H$82,0)),"")</f>
        <v>13.2</v>
      </c>
      <c r="D68" s="139" t="str">
        <f>IFERROR(VLOOKUP(C68,Hoja1!$A$2:$H$82,4,0),"")</f>
        <v>Info y Comunicación</v>
      </c>
      <c r="E68" s="139" t="str">
        <f>+IFERROR(VLOOKUP(C68,Hoja1!$A$1:$J$82,10,0),"")</f>
        <v>Utilización de información relevante (Identifica requisitos de información; Capta fuentes de datos internas y externas; Procesa datos relevantes y los transforma en información).</v>
      </c>
      <c r="F68" s="139" t="str">
        <f>+IFERROR(VLOOKUP(C68,Hoja1!$A$1:$I$82,3,0),"")</f>
        <v xml:space="preserve"> La entidad cuenta con el inventario de información relevante (interno/externa) y cuenta con un mecanismo que permita su actualización</v>
      </c>
      <c r="G68" s="138">
        <f>+IFERROR(VLOOKUP(C68,Hoja1!$A$1:$K$82,11,0),"")</f>
        <v>2</v>
      </c>
      <c r="H68" s="140">
        <f>+IFERROR(VLOOKUP(C68,Hoja1!$A$1:$L$82,12,0),"")</f>
        <v>1</v>
      </c>
      <c r="I68" s="133" t="str">
        <f t="shared" si="1"/>
        <v>Se encuentra presente y funcionando, pero requiere acciones dirigidas a fortalecer  o mejorar su diseño y/o ejecucion.</v>
      </c>
      <c r="J68" s="115">
        <v>54</v>
      </c>
      <c r="K68" s="134">
        <f>+VLOOKUP(C68,Hoja1!$A$1:$M$82,13,0)</f>
        <v>0.5</v>
      </c>
      <c r="L68" s="441">
        <f>+AVERAGE(K68:K81)</f>
        <v>0.8035714285714286</v>
      </c>
      <c r="M68" s="141" t="s">
        <v>908</v>
      </c>
      <c r="N68" s="142" t="s">
        <v>909</v>
      </c>
      <c r="O68" s="229">
        <v>44013</v>
      </c>
      <c r="P68" s="229">
        <v>44196</v>
      </c>
      <c r="Q68" s="142" t="s">
        <v>910</v>
      </c>
      <c r="R68" s="234" t="s">
        <v>911</v>
      </c>
      <c r="S68" s="231">
        <v>0.1</v>
      </c>
      <c r="T68" s="112"/>
      <c r="U68" s="112"/>
      <c r="V68" s="112"/>
      <c r="W68" s="112"/>
      <c r="X68" s="112"/>
      <c r="Y68" s="112"/>
      <c r="Z68" s="112"/>
    </row>
    <row r="69" spans="1:26" ht="99.75" customHeight="1" x14ac:dyDescent="0.2">
      <c r="A69" s="112"/>
      <c r="B69" s="137">
        <f t="shared" si="0"/>
        <v>55</v>
      </c>
      <c r="C69" s="138" t="str">
        <f t="array" ref="C69">+IFERROR(INDEX(Hoja1!$A$2:$A$82,MATCH(J69,Hoja1!$H$2:$H$82,0)),"")</f>
        <v>13.3</v>
      </c>
      <c r="D69" s="139" t="str">
        <f>IFERROR(VLOOKUP(C69,Hoja1!$A$2:$H$82,4,0),"")</f>
        <v>Info y Comunicación</v>
      </c>
      <c r="E69" s="139" t="str">
        <f>+IFERROR(VLOOKUP(C69,Hoja1!$A$1:$J$82,10,0),"")</f>
        <v>Utilización de información relevante (Identifica requisitos de información; Capta fuentes de datos internas y externas; Procesa datos relevantes y los transforma en información).</v>
      </c>
      <c r="F69" s="139" t="str">
        <f>+IFERROR(VLOOKUP(C69,Hoja1!$A$1:$I$82,3,0),"")</f>
        <v>La entidad considera un ámbito amplio de fuentes de datos (internas y externas), para la captura y procesamiento posterior de información clave para la consecución de metas y objetivos</v>
      </c>
      <c r="G69" s="138">
        <f>+IFERROR(VLOOKUP(C69,Hoja1!$A$1:$K$82,11,0),"")</f>
        <v>2</v>
      </c>
      <c r="H69" s="140">
        <f>+IFERROR(VLOOKUP(C69,Hoja1!$A$1:$L$82,12,0),"")</f>
        <v>1</v>
      </c>
      <c r="I69" s="133" t="str">
        <f t="shared" si="1"/>
        <v>Se encuentra presente y funcionando, pero requiere acciones dirigidas a fortalecer  o mejorar su diseño y/o ejecucion.</v>
      </c>
      <c r="J69" s="115">
        <v>55</v>
      </c>
      <c r="K69" s="134">
        <f>+VLOOKUP(C69,Hoja1!$A$1:$M$82,13,0)</f>
        <v>0.5</v>
      </c>
      <c r="L69" s="292"/>
      <c r="M69" s="233" t="s">
        <v>912</v>
      </c>
      <c r="N69" s="233" t="s">
        <v>913</v>
      </c>
      <c r="O69" s="229">
        <v>44013</v>
      </c>
      <c r="P69" s="229">
        <v>44196</v>
      </c>
      <c r="Q69" s="142" t="s">
        <v>914</v>
      </c>
      <c r="R69" s="234" t="s">
        <v>911</v>
      </c>
      <c r="S69" s="231">
        <v>0.1</v>
      </c>
      <c r="T69" s="112"/>
      <c r="U69" s="112"/>
      <c r="V69" s="112"/>
      <c r="W69" s="112"/>
      <c r="X69" s="112"/>
      <c r="Y69" s="112"/>
      <c r="Z69" s="112"/>
    </row>
    <row r="70" spans="1:26" ht="99.75" customHeight="1" x14ac:dyDescent="0.2">
      <c r="A70" s="112"/>
      <c r="B70" s="137">
        <f t="shared" si="0"/>
        <v>56</v>
      </c>
      <c r="C70" s="138" t="str">
        <f t="array" ref="C70">+IFERROR(INDEX(Hoja1!$A$2:$A$82,MATCH(J70,Hoja1!$H$2:$H$82,0)),"")</f>
        <v>14.1</v>
      </c>
      <c r="D70" s="139" t="str">
        <f>IFERROR(VLOOKUP(C70,Hoja1!$A$2:$H$82,4,0),"")</f>
        <v>Info y Comunicación</v>
      </c>
      <c r="E70" s="139" t="str">
        <f>+IFERROR(VLOOKUP(C70,Hoja1!$A$1:$J$82,10,0),"")</f>
        <v>Comunicación Interna (Se comunica con el Comité Institucional de Coordinación de Control Interno o su equivalente; Facilita líneas de comunicación en todos los niveles; Selecciona el método de comunicación pertinente).</v>
      </c>
      <c r="F70" s="139" t="str">
        <f>+IFERROR(VLOOKUP(C70,Hoja1!$A$1:$I$82,3,0),"")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0" s="138">
        <f>+IFERROR(VLOOKUP(C70,Hoja1!$A$1:$K$82,11,0),"")</f>
        <v>3</v>
      </c>
      <c r="H70" s="140">
        <f>+IFERROR(VLOOKUP(C70,Hoja1!$A$1:$L$82,12,0),"")</f>
        <v>2</v>
      </c>
      <c r="I70" s="133" t="str">
        <f t="shared" si="1"/>
        <v>Se encuentra presente y funcionando, pero requiere acciones dirigidas a fortalecer  o mejorar su diseño y/o ejecucion.</v>
      </c>
      <c r="J70" s="115">
        <v>56</v>
      </c>
      <c r="K70" s="134">
        <f>+VLOOKUP(C70,Hoja1!$A$1:$M$82,13,0)</f>
        <v>0.5</v>
      </c>
      <c r="L70" s="292"/>
      <c r="M70" s="233" t="s">
        <v>915</v>
      </c>
      <c r="N70" s="233" t="s">
        <v>916</v>
      </c>
      <c r="O70" s="229">
        <v>44013</v>
      </c>
      <c r="P70" s="229">
        <v>44196</v>
      </c>
      <c r="Q70" s="142" t="s">
        <v>917</v>
      </c>
      <c r="R70" s="234" t="s">
        <v>918</v>
      </c>
      <c r="S70" s="231">
        <v>0.25</v>
      </c>
      <c r="T70" s="112"/>
      <c r="U70" s="112"/>
      <c r="V70" s="112"/>
      <c r="W70" s="112"/>
      <c r="X70" s="112"/>
      <c r="Y70" s="112"/>
      <c r="Z70" s="112"/>
    </row>
    <row r="71" spans="1:26" ht="99.75" customHeight="1" x14ac:dyDescent="0.2">
      <c r="A71" s="112"/>
      <c r="B71" s="137">
        <f t="shared" si="0"/>
        <v>57</v>
      </c>
      <c r="C71" s="138" t="str">
        <f t="array" ref="C71">+IFERROR(INDEX(Hoja1!$A$2:$A$82,MATCH(J71,Hoja1!$H$2:$H$82,0)),"")</f>
        <v>14.2</v>
      </c>
      <c r="D71" s="139" t="str">
        <f>IFERROR(VLOOKUP(C71,Hoja1!$A$2:$H$82,4,0),"")</f>
        <v>Info y Comunicación</v>
      </c>
      <c r="E71" s="139" t="str">
        <f>+IFERROR(VLOOKUP(C71,Hoja1!$A$1:$J$82,10,0),"")</f>
        <v>Comunicación Interna (Se comunica con el Comité Institucional de Coordinación de Control Interno o su equivalente; Facilita líneas de comunicación en todos los niveles; Selecciona el método de comunicación pertinente).</v>
      </c>
      <c r="F71" s="139" t="str">
        <f>+IFERROR(VLOOKUP(C71,Hoja1!$A$1:$I$82,3,0),"")</f>
        <v>La entidad cuenta con políticas de operación relacionadas con la administración de la información (niveles de autoridad y responsabilidad</v>
      </c>
      <c r="G71" s="138">
        <f>+IFERROR(VLOOKUP(C71,Hoja1!$A$1:$K$82,11,0),"")</f>
        <v>2</v>
      </c>
      <c r="H71" s="140">
        <f>+IFERROR(VLOOKUP(C71,Hoja1!$A$1:$L$82,12,0),"")</f>
        <v>1</v>
      </c>
      <c r="I71" s="133" t="str">
        <f t="shared" si="1"/>
        <v>Se encuentra presente y funcionando, pero requiere acciones dirigidas a fortalecer  o mejorar su diseño y/o ejecucion.</v>
      </c>
      <c r="J71" s="115">
        <v>57</v>
      </c>
      <c r="K71" s="134">
        <f>+VLOOKUP(C71,Hoja1!$A$1:$M$82,13,0)</f>
        <v>0.5</v>
      </c>
      <c r="L71" s="292"/>
      <c r="M71" s="233" t="s">
        <v>919</v>
      </c>
      <c r="N71" s="233" t="s">
        <v>920</v>
      </c>
      <c r="O71" s="229">
        <v>44013</v>
      </c>
      <c r="P71" s="229">
        <v>44196</v>
      </c>
      <c r="Q71" s="142" t="s">
        <v>910</v>
      </c>
      <c r="R71" s="234" t="s">
        <v>921</v>
      </c>
      <c r="S71" s="231">
        <v>0.25</v>
      </c>
      <c r="T71" s="112"/>
      <c r="U71" s="112"/>
      <c r="V71" s="112"/>
      <c r="W71" s="112"/>
      <c r="X71" s="112"/>
      <c r="Y71" s="112"/>
      <c r="Z71" s="112"/>
    </row>
    <row r="72" spans="1:26" ht="99.75" customHeight="1" x14ac:dyDescent="0.2">
      <c r="A72" s="112"/>
      <c r="B72" s="143">
        <f t="shared" si="0"/>
        <v>58</v>
      </c>
      <c r="C72" s="138" t="str">
        <f t="array" ref="C72">+IFERROR(INDEX(Hoja1!$A$2:$A$82,MATCH(J72,Hoja1!$H$2:$H$82,0)),"")</f>
        <v>15.6</v>
      </c>
      <c r="D72" s="139" t="str">
        <f>IFERROR(VLOOKUP(C72,Hoja1!$A$2:$H$82,4,0),"")</f>
        <v>Info y Comunicación</v>
      </c>
      <c r="E72" s="139" t="str">
        <f>+IFERROR(VLOOKUP(C72,Hoja1!$A$1:$J$82,10,0),"")</f>
        <v>Comunicación con el exterior (Se comunica con los grupos de valor y con terceros externos interesados; Facilita líneas de comunicación).</v>
      </c>
      <c r="F72" s="139" t="str">
        <f>+IFERROR(VLOOKUP(C72,Hoja1!$A$1:$I$82,3,0),"")</f>
        <v>La entidad analiza periodicamente los resultados frente a la evaluación de percepción por parte de los usuarios o grupos de valor para la incorporación de las mejoras correspondientes</v>
      </c>
      <c r="G72" s="138">
        <f>+IFERROR(VLOOKUP(C72,Hoja1!$A$1:$K$82,11,0),"")</f>
        <v>2</v>
      </c>
      <c r="H72" s="140">
        <f>+IFERROR(VLOOKUP(C72,Hoja1!$A$1:$L$82,12,0),"")</f>
        <v>1</v>
      </c>
      <c r="I72" s="133" t="str">
        <f t="shared" si="1"/>
        <v>Se encuentra presente y funcionando, pero requiere acciones dirigidas a fortalecer  o mejorar su diseño y/o ejecucion.</v>
      </c>
      <c r="J72" s="115">
        <v>58</v>
      </c>
      <c r="K72" s="134">
        <f>+VLOOKUP(C72,Hoja1!$A$1:$M$82,13,0)</f>
        <v>0.5</v>
      </c>
      <c r="L72" s="292"/>
      <c r="M72" s="233" t="s">
        <v>922</v>
      </c>
      <c r="N72" s="233" t="s">
        <v>923</v>
      </c>
      <c r="O72" s="229">
        <v>44013</v>
      </c>
      <c r="P72" s="229">
        <v>44196</v>
      </c>
      <c r="Q72" s="142" t="s">
        <v>924</v>
      </c>
      <c r="R72" s="234" t="s">
        <v>925</v>
      </c>
      <c r="S72" s="231">
        <v>0.2</v>
      </c>
      <c r="T72" s="112"/>
      <c r="U72" s="112"/>
      <c r="V72" s="112"/>
      <c r="W72" s="112"/>
      <c r="X72" s="112"/>
      <c r="Y72" s="112"/>
      <c r="Z72" s="112"/>
    </row>
    <row r="73" spans="1:26" ht="99.75" customHeight="1" x14ac:dyDescent="0.2">
      <c r="A73" s="112"/>
      <c r="B73" s="137">
        <f t="shared" si="0"/>
        <v>59</v>
      </c>
      <c r="C73" s="138" t="str">
        <f t="array" ref="C73">+IFERROR(INDEX(Hoja1!$A$2:$A$82,MATCH(J73,Hoja1!$H$2:$H$82,0)),"")</f>
        <v>15.4</v>
      </c>
      <c r="D73" s="139" t="str">
        <f>IFERROR(VLOOKUP(C73,Hoja1!$A$2:$H$82,4,0),"")</f>
        <v>Info y Comunicación</v>
      </c>
      <c r="E73" s="139" t="str">
        <f>+IFERROR(VLOOKUP(C73,Hoja1!$A$1:$J$82,10,0),"")</f>
        <v>Comunicación con el exterior (Se comunica con los grupos de valor y con terceros externos interesados; Facilita líneas de comunicación).</v>
      </c>
      <c r="F73" s="139" t="str">
        <f>+IFERROR(VLOOKUP(C73,Hoja1!$A$1:$I$82,3,0),"")</f>
        <v>La entidad cuenta con procesos o procedimientos encaminados a evaluar periodicamente la efectividad de los canales de comunicación con partes externas, así como sus contenidos, de tal forma que se puedan mejorar.</v>
      </c>
      <c r="G73" s="138">
        <f>+IFERROR(VLOOKUP(C73,Hoja1!$A$1:$K$82,11,0),"")</f>
        <v>2</v>
      </c>
      <c r="H73" s="140">
        <f>+IFERROR(VLOOKUP(C73,Hoja1!$A$1:$L$82,12,0),"")</f>
        <v>3</v>
      </c>
      <c r="I73" s="133" t="str">
        <f t="shared" si="1"/>
        <v>Se encuentra presente  y funcionando, pero requiere mejoras frente a su diseño, ya que  opera de manera efectiva</v>
      </c>
      <c r="J73" s="115">
        <v>59</v>
      </c>
      <c r="K73" s="134">
        <f>+VLOOKUP(C73,Hoja1!$A$1:$M$82,13,0)</f>
        <v>0.75</v>
      </c>
      <c r="L73" s="292"/>
      <c r="M73" s="233" t="s">
        <v>926</v>
      </c>
      <c r="N73" s="233" t="s">
        <v>927</v>
      </c>
      <c r="O73" s="229">
        <v>44013</v>
      </c>
      <c r="P73" s="229">
        <v>44196</v>
      </c>
      <c r="Q73" s="142" t="s">
        <v>928</v>
      </c>
      <c r="R73" s="234" t="s">
        <v>929</v>
      </c>
      <c r="S73" s="231">
        <v>0.25</v>
      </c>
      <c r="T73" s="112"/>
      <c r="U73" s="112"/>
      <c r="V73" s="112"/>
      <c r="W73" s="112"/>
      <c r="X73" s="112"/>
      <c r="Y73" s="112"/>
      <c r="Z73" s="112"/>
    </row>
    <row r="74" spans="1:26" ht="99.75" customHeight="1" x14ac:dyDescent="0.2">
      <c r="A74" s="112"/>
      <c r="B74" s="143">
        <f t="shared" si="0"/>
        <v>60</v>
      </c>
      <c r="C74" s="138" t="str">
        <f t="array" ref="C74">+IFERROR(INDEX(Hoja1!$A$2:$A$82,MATCH(J74,Hoja1!$H$2:$H$82,0)),"")</f>
        <v>13.1</v>
      </c>
      <c r="D74" s="139" t="str">
        <f>IFERROR(VLOOKUP(C74,Hoja1!$A$2:$H$82,4,0),"")</f>
        <v>Info y Comunicación</v>
      </c>
      <c r="E74" s="139" t="str">
        <f>+IFERROR(VLOOKUP(C74,Hoja1!$A$1:$J$82,10,0),"")</f>
        <v>Utilización de información relevante (Identifica requisitos de información; Capta fuentes de datos internas y externas; Procesa datos relevantes y los transforma en información).</v>
      </c>
      <c r="F74" s="139" t="str">
        <f>+IFERROR(VLOOKUP(C74,Hoja1!$A$1:$I$82,3,0),"")</f>
        <v>La entidad ha diseñado sistemas de información para capturar y procesar datos y transformarlos en información para alcanzar los requerimientos de información definidos</v>
      </c>
      <c r="G74" s="138" t="str">
        <f>+IFERROR(VLOOKUP(C74,Hoja1!$A$1:$K$82,11,0),"")</f>
        <v>2.0</v>
      </c>
      <c r="H74" s="140">
        <f>+IFERROR(VLOOKUP(C74,Hoja1!$A$1:$L$82,12,0),"")</f>
        <v>1</v>
      </c>
      <c r="I74" s="133" t="str">
        <f t="shared" si="1"/>
        <v>Se encuentra presente y funciona correctamente, por lo tanto se requiere acciones o actividades  dirigidas a su mantenimiento dentro del marco de las lineas de defensa.</v>
      </c>
      <c r="J74" s="115">
        <v>60</v>
      </c>
      <c r="K74" s="134">
        <f>+VLOOKUP(C74,Hoja1!$A$1:$M$82,13,0)</f>
        <v>1</v>
      </c>
      <c r="L74" s="292"/>
      <c r="M74" s="233"/>
      <c r="N74" s="233"/>
      <c r="O74" s="142"/>
      <c r="P74" s="142"/>
      <c r="Q74" s="142"/>
      <c r="R74" s="142"/>
      <c r="S74" s="142"/>
      <c r="T74" s="112"/>
      <c r="U74" s="112"/>
      <c r="V74" s="112"/>
      <c r="W74" s="112"/>
      <c r="X74" s="112"/>
      <c r="Y74" s="112"/>
      <c r="Z74" s="112"/>
    </row>
    <row r="75" spans="1:26" ht="99.75" customHeight="1" x14ac:dyDescent="0.2">
      <c r="A75" s="112"/>
      <c r="B75" s="137">
        <f t="shared" si="0"/>
        <v>61</v>
      </c>
      <c r="C75" s="138" t="str">
        <f t="array" ref="C75">+IFERROR(INDEX(Hoja1!$A$2:$A$82,MATCH(J75,Hoja1!$H$2:$H$82,0)),"")</f>
        <v>13.4</v>
      </c>
      <c r="D75" s="139" t="str">
        <f>IFERROR(VLOOKUP(C75,Hoja1!$A$2:$H$82,4,0),"")</f>
        <v>Info y Comunicación</v>
      </c>
      <c r="E75" s="139" t="str">
        <f>+IFERROR(VLOOKUP(C75,Hoja1!$A$1:$J$82,10,0),"")</f>
        <v>Utilización de información relevante (Identifica requisitos de información; Capta fuentes de datos internas y externas; Procesa datos relevantes y los transforma en información).</v>
      </c>
      <c r="F75" s="139" t="str">
        <f>+IFERROR(VLOOKUP(C75,Hoja1!$A$1:$I$82,3,0),"")</f>
        <v>La entidad ha desarrollado e implementado actividades de control sobre la integridad, confidencialidad y disponibilidad de los datos e información definidos como relevantes</v>
      </c>
      <c r="G75" s="138">
        <f>+IFERROR(VLOOKUP(C75,Hoja1!$A$1:$K$82,11,0),"")</f>
        <v>3</v>
      </c>
      <c r="H75" s="140">
        <f>+IFERROR(VLOOKUP(C75,Hoja1!$A$1:$L$82,12,0),"")</f>
        <v>3</v>
      </c>
      <c r="I75" s="133" t="str">
        <f t="shared" si="1"/>
        <v>Se encuentra presente y funciona correctamente, por lo tanto se requiere acciones o actividades  dirigidas a su mantenimiento dentro del marco de las lineas de defensa.</v>
      </c>
      <c r="J75" s="115">
        <v>61</v>
      </c>
      <c r="K75" s="134">
        <f>+VLOOKUP(C75,Hoja1!$A$1:$M$82,13,0)</f>
        <v>1</v>
      </c>
      <c r="L75" s="292"/>
      <c r="M75" s="233"/>
      <c r="N75" s="233"/>
      <c r="O75" s="142"/>
      <c r="P75" s="142"/>
      <c r="Q75" s="142"/>
      <c r="R75" s="142"/>
      <c r="S75" s="142"/>
      <c r="T75" s="112"/>
      <c r="U75" s="112"/>
      <c r="V75" s="112"/>
      <c r="W75" s="112"/>
      <c r="X75" s="112"/>
      <c r="Y75" s="112"/>
      <c r="Z75" s="112"/>
    </row>
    <row r="76" spans="1:26" ht="99.75" customHeight="1" x14ac:dyDescent="0.2">
      <c r="A76" s="112"/>
      <c r="B76" s="137">
        <f t="shared" si="0"/>
        <v>62</v>
      </c>
      <c r="C76" s="138" t="str">
        <f t="array" ref="C76">+IFERROR(INDEX(Hoja1!$A$2:$A$82,MATCH(J76,Hoja1!$H$2:$H$82,0)),"")</f>
        <v>14.3</v>
      </c>
      <c r="D76" s="139" t="str">
        <f>IFERROR(VLOOKUP(C76,Hoja1!$A$2:$H$82,4,0),"")</f>
        <v>Info y Comunicación</v>
      </c>
      <c r="E76" s="139" t="str">
        <f>+IFERROR(VLOOKUP(C76,Hoja1!$A$1:$J$82,10,0),"")</f>
        <v>Comunicación Interna (Se comunica con el Comité Institucional de Coordinación de Control Interno o su equivalente; Facilita líneas de comunicación en todos los niveles; Selecciona el método de comunicación pertinente).</v>
      </c>
      <c r="F76" s="139" t="str">
        <f>+IFERROR(VLOOKUP(C76,Hoja1!$A$1:$I$82,3,0),"")</f>
        <v>La entidad cuenta con canales de información internos para la denuncia anónima o confidencial de posibles situaciones irregulares y se cuenta con mecanismos específicos para su manejo, de manera tal que generen la confianza para utilizarlos</v>
      </c>
      <c r="G76" s="138">
        <f>+IFERROR(VLOOKUP(C76,Hoja1!$A$1:$K$82,11,0),"")</f>
        <v>3</v>
      </c>
      <c r="H76" s="140">
        <f>+IFERROR(VLOOKUP(C76,Hoja1!$A$1:$L$82,12,0),"")</f>
        <v>3</v>
      </c>
      <c r="I76" s="133" t="str">
        <f t="shared" si="1"/>
        <v>Se encuentra presente y funciona correctamente, por lo tanto se requiere acciones o actividades  dirigidas a su mantenimiento dentro del marco de las lineas de defensa.</v>
      </c>
      <c r="J76" s="115">
        <v>62</v>
      </c>
      <c r="K76" s="134">
        <f>+VLOOKUP(C76,Hoja1!$A$1:$M$82,13,0)</f>
        <v>1</v>
      </c>
      <c r="L76" s="292"/>
      <c r="M76" s="141"/>
      <c r="N76" s="142"/>
      <c r="O76" s="142"/>
      <c r="P76" s="142"/>
      <c r="Q76" s="142"/>
      <c r="R76" s="142"/>
      <c r="S76" s="142"/>
      <c r="T76" s="112"/>
      <c r="U76" s="112"/>
      <c r="V76" s="112"/>
      <c r="W76" s="112"/>
      <c r="X76" s="112"/>
      <c r="Y76" s="112"/>
      <c r="Z76" s="112"/>
    </row>
    <row r="77" spans="1:26" ht="99.75" customHeight="1" x14ac:dyDescent="0.2">
      <c r="A77" s="112"/>
      <c r="B77" s="137">
        <f t="shared" si="0"/>
        <v>63</v>
      </c>
      <c r="C77" s="138" t="str">
        <f t="array" ref="C77">+IFERROR(INDEX(Hoja1!$A$2:$A$82,MATCH(J77,Hoja1!$H$2:$H$82,0)),"")</f>
        <v>14.4</v>
      </c>
      <c r="D77" s="139" t="str">
        <f>IFERROR(VLOOKUP(C77,Hoja1!$A$2:$H$82,4,0),"")</f>
        <v>Info y Comunicación</v>
      </c>
      <c r="E77" s="139" t="str">
        <f>+IFERROR(VLOOKUP(C77,Hoja1!$A$1:$J$82,10,0),"")</f>
        <v>Comunicación Interna (Se comunica con el Comité Institucional de Coordinación de Control Interno o su equivalente; Facilita líneas de comunicación en todos los niveles; Selecciona el método de comunicación pertinente).</v>
      </c>
      <c r="F77" s="139" t="str">
        <f>+IFERROR(VLOOKUP(C77,Hoja1!$A$1:$I$82,3,0),"")</f>
        <v>La entidad establece e implementa políticas y procedimientos para facilitar una comunicación interna efectiva</v>
      </c>
      <c r="G77" s="138">
        <f>+IFERROR(VLOOKUP(C77,Hoja1!$A$1:$K$82,11,0),"")</f>
        <v>3</v>
      </c>
      <c r="H77" s="140">
        <f>+IFERROR(VLOOKUP(C77,Hoja1!$A$1:$L$82,12,0),"")</f>
        <v>3</v>
      </c>
      <c r="I77" s="133" t="str">
        <f t="shared" si="1"/>
        <v>Se encuentra presente y funciona correctamente, por lo tanto se requiere acciones o actividades  dirigidas a su mantenimiento dentro del marco de las lineas de defensa.</v>
      </c>
      <c r="J77" s="115">
        <v>63</v>
      </c>
      <c r="K77" s="134">
        <f>+VLOOKUP(C77,Hoja1!$A$1:$M$82,13,0)</f>
        <v>1</v>
      </c>
      <c r="L77" s="292"/>
      <c r="M77" s="141"/>
      <c r="N77" s="142"/>
      <c r="O77" s="142"/>
      <c r="P77" s="142"/>
      <c r="Q77" s="142"/>
      <c r="R77" s="142"/>
      <c r="S77" s="142"/>
      <c r="T77" s="112"/>
      <c r="U77" s="112"/>
      <c r="V77" s="112"/>
      <c r="W77" s="112"/>
      <c r="X77" s="112"/>
      <c r="Y77" s="112"/>
      <c r="Z77" s="112"/>
    </row>
    <row r="78" spans="1:26" ht="99.75" customHeight="1" x14ac:dyDescent="0.2">
      <c r="A78" s="112"/>
      <c r="B78" s="143">
        <f t="shared" si="0"/>
        <v>64</v>
      </c>
      <c r="C78" s="138" t="str">
        <f t="array" ref="C78">+IFERROR(INDEX(Hoja1!$A$2:$A$82,MATCH(J78,Hoja1!$H$2:$H$82,0)),"")</f>
        <v>15.1</v>
      </c>
      <c r="D78" s="139" t="str">
        <f>IFERROR(VLOOKUP(C78,Hoja1!$A$2:$H$82,4,0),"")</f>
        <v>Info y Comunicación</v>
      </c>
      <c r="E78" s="139" t="str">
        <f>+IFERROR(VLOOKUP(C78,Hoja1!$A$1:$J$82,10,0),"")</f>
        <v>Comunicación con el exterior (Se comunica con los grupos de valor y con terceros externos interesados; Facilita líneas de comunicación).</v>
      </c>
      <c r="F78" s="139" t="str">
        <f>+IFERROR(VLOOKUP(C78,Hoja1!$A$1:$I$82,3,0),"")</f>
        <v>La entidad desarrolla e implementa controles que facilitan la comunicación externa, la cual incluye  políticas y procedimientos. 
Incluye contratistas y proveedores de servicios tercerizados (cuando aplique).</v>
      </c>
      <c r="G78" s="138">
        <f>+IFERROR(VLOOKUP(C78,Hoja1!$A$1:$K$82,11,0),"")</f>
        <v>3</v>
      </c>
      <c r="H78" s="140">
        <f>+IFERROR(VLOOKUP(C78,Hoja1!$A$1:$L$82,12,0),"")</f>
        <v>3</v>
      </c>
      <c r="I78" s="133" t="str">
        <f t="shared" si="1"/>
        <v>Se encuentra presente y funciona correctamente, por lo tanto se requiere acciones o actividades  dirigidas a su mantenimiento dentro del marco de las lineas de defensa.</v>
      </c>
      <c r="J78" s="115">
        <v>64</v>
      </c>
      <c r="K78" s="134">
        <f>+VLOOKUP(C78,Hoja1!$A$1:$M$82,13,0)</f>
        <v>1</v>
      </c>
      <c r="L78" s="292"/>
      <c r="M78" s="141"/>
      <c r="N78" s="142"/>
      <c r="O78" s="142"/>
      <c r="P78" s="142"/>
      <c r="Q78" s="142"/>
      <c r="R78" s="142"/>
      <c r="S78" s="142"/>
      <c r="T78" s="112"/>
      <c r="U78" s="112"/>
      <c r="V78" s="112"/>
      <c r="W78" s="112"/>
      <c r="X78" s="112"/>
      <c r="Y78" s="112"/>
      <c r="Z78" s="112"/>
    </row>
    <row r="79" spans="1:26" ht="99.75" customHeight="1" x14ac:dyDescent="0.2">
      <c r="A79" s="112"/>
      <c r="B79" s="137">
        <f t="shared" si="0"/>
        <v>65</v>
      </c>
      <c r="C79" s="138" t="str">
        <f t="array" ref="C79">+IFERROR(INDEX(Hoja1!$A$2:$A$82,MATCH(J79,Hoja1!$H$2:$H$82,0)),"")</f>
        <v>15.2</v>
      </c>
      <c r="D79" s="139" t="str">
        <f>IFERROR(VLOOKUP(C79,Hoja1!$A$2:$H$82,4,0),"")</f>
        <v>Info y Comunicación</v>
      </c>
      <c r="E79" s="139" t="str">
        <f>+IFERROR(VLOOKUP(C79,Hoja1!$A$1:$J$82,10,0),"")</f>
        <v>Comunicación con el exterior (Se comunica con los grupos de valor y con terceros externos interesados; Facilita líneas de comunicación).</v>
      </c>
      <c r="F79" s="139" t="str">
        <f>+IFERROR(VLOOKUP(C79,Hoja1!$A$1:$I$82,3,0),"")</f>
        <v>La entidad cuenta con canales externos definidos de comunicación, asociados con el tipo de información a divulgar, y éstos son reconocidos a todo nivel de la organización.</v>
      </c>
      <c r="G79" s="138">
        <f>+IFERROR(VLOOKUP(C79,Hoja1!$A$1:$K$82,11,0),"")</f>
        <v>3</v>
      </c>
      <c r="H79" s="140">
        <f>+IFERROR(VLOOKUP(C79,Hoja1!$A$1:$L$82,12,0),"")</f>
        <v>3</v>
      </c>
      <c r="I79" s="133" t="str">
        <f t="shared" si="1"/>
        <v>Se encuentra presente y funciona correctamente, por lo tanto se requiere acciones o actividades  dirigidas a su mantenimiento dentro del marco de las lineas de defensa.</v>
      </c>
      <c r="J79" s="115">
        <v>65</v>
      </c>
      <c r="K79" s="134">
        <f>+VLOOKUP(C79,Hoja1!$A$1:$M$82,13,0)</f>
        <v>1</v>
      </c>
      <c r="L79" s="292"/>
      <c r="M79" s="141"/>
      <c r="N79" s="142"/>
      <c r="O79" s="142"/>
      <c r="P79" s="142"/>
      <c r="Q79" s="142"/>
      <c r="R79" s="142"/>
      <c r="S79" s="142"/>
      <c r="T79" s="112"/>
      <c r="U79" s="112"/>
      <c r="V79" s="112"/>
      <c r="W79" s="112"/>
      <c r="X79" s="112"/>
      <c r="Y79" s="112"/>
      <c r="Z79" s="112"/>
    </row>
    <row r="80" spans="1:26" ht="99.75" customHeight="1" x14ac:dyDescent="0.2">
      <c r="A80" s="112"/>
      <c r="B80" s="143">
        <f t="shared" si="0"/>
        <v>66</v>
      </c>
      <c r="C80" s="138" t="str">
        <f t="array" ref="C80">+IFERROR(INDEX(Hoja1!$A$2:$A$82,MATCH(J80,Hoja1!$H$2:$H$82,0)),"")</f>
        <v>15.3</v>
      </c>
      <c r="D80" s="139" t="str">
        <f>IFERROR(VLOOKUP(C80,Hoja1!$A$2:$H$82,4,0),"")</f>
        <v>Info y Comunicación</v>
      </c>
      <c r="E80" s="139" t="str">
        <f>+IFERROR(VLOOKUP(C80,Hoja1!$A$1:$J$82,10,0),"")</f>
        <v>Comunicación con el exterior (Se comunica con los grupos de valor y con terceros externos interesados; Facilita líneas de comunicación).</v>
      </c>
      <c r="F80" s="139" t="str">
        <f>+IFERROR(VLOOKUP(C80,Hoja1!$A$1:$I$82,3,0),"")</f>
        <v>La entidad cuenta con procesos o procedimiento para el manejo de la información entrante (quién la recibe, quién la clasifica, quién la analiza), y a la respuesta requierida (quién la canaliza y la responde)</v>
      </c>
      <c r="G80" s="138">
        <f>+IFERROR(VLOOKUP(C80,Hoja1!$A$1:$K$82,11,0),"")</f>
        <v>3</v>
      </c>
      <c r="H80" s="140">
        <f>+IFERROR(VLOOKUP(C80,Hoja1!$A$1:$L$82,12,0),"")</f>
        <v>3</v>
      </c>
      <c r="I80" s="133" t="str">
        <f t="shared" si="1"/>
        <v>Se encuentra presente y funciona correctamente, por lo tanto se requiere acciones o actividades  dirigidas a su mantenimiento dentro del marco de las lineas de defensa.</v>
      </c>
      <c r="J80" s="115">
        <v>66</v>
      </c>
      <c r="K80" s="134">
        <f>+VLOOKUP(C80,Hoja1!$A$1:$M$82,13,0)</f>
        <v>1</v>
      </c>
      <c r="L80" s="292"/>
      <c r="M80" s="141"/>
      <c r="N80" s="142"/>
      <c r="O80" s="142"/>
      <c r="P80" s="142"/>
      <c r="Q80" s="142"/>
      <c r="R80" s="142"/>
      <c r="S80" s="142"/>
      <c r="T80" s="112"/>
      <c r="U80" s="112"/>
      <c r="V80" s="112"/>
      <c r="W80" s="112"/>
      <c r="X80" s="112"/>
      <c r="Y80" s="112"/>
      <c r="Z80" s="112"/>
    </row>
    <row r="81" spans="1:26" ht="99.75" customHeight="1" x14ac:dyDescent="0.2">
      <c r="A81" s="112"/>
      <c r="B81" s="137">
        <f t="shared" si="0"/>
        <v>67</v>
      </c>
      <c r="C81" s="138" t="str">
        <f t="array" ref="C81">+IFERROR(INDEX(Hoja1!$A$2:$A$82,MATCH(J81,Hoja1!$H$2:$H$82,0)),"")</f>
        <v>15.5</v>
      </c>
      <c r="D81" s="139" t="str">
        <f>IFERROR(VLOOKUP(C81,Hoja1!$A$2:$H$82,4,0),"")</f>
        <v>Info y Comunicación</v>
      </c>
      <c r="E81" s="139" t="str">
        <f>+IFERROR(VLOOKUP(C81,Hoja1!$A$1:$J$82,10,0),"")</f>
        <v>Comunicación con el exterior (Se comunica con los grupos de valor y con terceros externos interesados; Facilita líneas de comunicación).</v>
      </c>
      <c r="F81" s="139" t="str">
        <f>+IFERROR(VLOOKUP(C81,Hoja1!$A$1:$I$82,3,0),"")</f>
        <v>La entidad analiza periodicamente su caracterización de usuarios o grupos de valor, a fin de actualizarla cuando sea pertinente</v>
      </c>
      <c r="G81" s="138" t="str">
        <f>+IFERROR(VLOOKUP(C81,Hoja1!$A$1:$K$82,11,0),"")</f>
        <v>2.0</v>
      </c>
      <c r="H81" s="140">
        <f>+IFERROR(VLOOKUP(C81,Hoja1!$A$1:$L$82,12,0),"")</f>
        <v>1</v>
      </c>
      <c r="I81" s="133" t="str">
        <f t="shared" si="1"/>
        <v>Se encuentra presente y funciona correctamente, por lo tanto se requiere acciones o actividades  dirigidas a su mantenimiento dentro del marco de las lineas de defensa.</v>
      </c>
      <c r="J81" s="115">
        <v>67</v>
      </c>
      <c r="K81" s="134">
        <f>+VLOOKUP(C81,Hoja1!$A$1:$M$82,13,0)</f>
        <v>1</v>
      </c>
      <c r="L81" s="297"/>
      <c r="M81" s="141"/>
      <c r="N81" s="142"/>
      <c r="O81" s="142"/>
      <c r="P81" s="142"/>
      <c r="Q81" s="142"/>
      <c r="R81" s="142"/>
      <c r="S81" s="142"/>
      <c r="T81" s="112"/>
      <c r="U81" s="112"/>
      <c r="V81" s="112"/>
      <c r="W81" s="112"/>
      <c r="X81" s="112"/>
      <c r="Y81" s="112"/>
      <c r="Z81" s="112"/>
    </row>
    <row r="82" spans="1:26" ht="99.75" customHeight="1" x14ac:dyDescent="0.2">
      <c r="A82" s="112"/>
      <c r="B82" s="137">
        <f t="shared" si="0"/>
        <v>68</v>
      </c>
      <c r="C82" s="138" t="str">
        <f t="array" ref="C82">+IFERROR(INDEX(Hoja1!$A$2:$A$82,MATCH(J82,Hoja1!$H$2:$H$82,0)),"")</f>
        <v>16.4</v>
      </c>
      <c r="D82" s="139" t="str">
        <f>IFERROR(VLOOKUP(C82,Hoja1!$A$2:$H$82,4,0),"")</f>
        <v>Monitoreo - Supervisión</v>
      </c>
      <c r="E82" s="139" t="str">
        <f>+IFERROR(VLOOKUP(C82,Hoja1!$A$1:$J$82,10,0),"")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139" t="str">
        <f>+IFERROR(VLOOKUP(C82,Hoja1!$A$1:$I$82,3,0),"")</f>
        <v>Acorde con el Esquema de Líneas de Defensa se han implementado procedimientos de monitoreo continuo como parte de las actividades de la 2a línea de defensa, a fin de contar con información clave para la toma de decisiones</v>
      </c>
      <c r="G82" s="138">
        <f>+IFERROR(VLOOKUP(C82,Hoja1!$A$1:$K$82,11,0),"")</f>
        <v>2</v>
      </c>
      <c r="H82" s="140">
        <f>+IFERROR(VLOOKUP(C82,Hoja1!$A$1:$L$82,12,0),"")</f>
        <v>2</v>
      </c>
      <c r="I82" s="133" t="str">
        <f t="shared" si="1"/>
        <v>Se encuentra presente y funcionando, pero requiere acciones dirigidas a fortalecer  o mejorar su diseño y/o ejecucion.</v>
      </c>
      <c r="J82" s="115">
        <v>68</v>
      </c>
      <c r="K82" s="134">
        <f>+VLOOKUP(C82,Hoja1!$A$1:$M$82,13,0)</f>
        <v>0.5</v>
      </c>
      <c r="L82" s="441">
        <f>+AVERAGE(K82:K95)</f>
        <v>0.8571428571428571</v>
      </c>
      <c r="M82" s="233" t="s">
        <v>930</v>
      </c>
      <c r="N82" s="142" t="s">
        <v>931</v>
      </c>
      <c r="O82" s="229">
        <v>44013</v>
      </c>
      <c r="P82" s="229">
        <v>44196</v>
      </c>
      <c r="Q82" s="142" t="s">
        <v>932</v>
      </c>
      <c r="R82" s="234" t="s">
        <v>933</v>
      </c>
      <c r="S82" s="231">
        <v>0.4</v>
      </c>
      <c r="T82" s="112"/>
      <c r="U82" s="112"/>
      <c r="V82" s="112"/>
      <c r="W82" s="112"/>
      <c r="X82" s="112"/>
      <c r="Y82" s="112"/>
      <c r="Z82" s="112"/>
    </row>
    <row r="83" spans="1:26" ht="99.75" customHeight="1" x14ac:dyDescent="0.2">
      <c r="A83" s="112"/>
      <c r="B83" s="137">
        <f t="shared" si="0"/>
        <v>69</v>
      </c>
      <c r="C83" s="138" t="str">
        <f t="array" ref="C83">+IFERROR(INDEX(Hoja1!$A$2:$A$82,MATCH(J83,Hoja1!$H$2:$H$82,0)),"")</f>
        <v xml:space="preserve">17.3 </v>
      </c>
      <c r="D83" s="139" t="str">
        <f>IFERROR(VLOOKUP(C83,Hoja1!$A$2:$H$82,4,0),"")</f>
        <v>Monitoreo - Supervisión</v>
      </c>
      <c r="E83" s="139" t="str">
        <f>+IFERROR(VLOOKUP(C83,Hoja1!$A$1:$J$82,10,0),"")</f>
        <v>Evaluación y comunicación de deficiencias oportunamente (Evalúa los resultados, Comunica las deficiencias y Monitorea las medidas correctivas).</v>
      </c>
      <c r="F83" s="139" t="str">
        <f>+IFERROR(VLOOKUP(C83,Hoja1!$A$1:$I$82,3,0),"")</f>
        <v>La entidad cuenta con políticas donde se establezca a quién reportar las deficiencias de control interno como resultado del monitoreo continuo</v>
      </c>
      <c r="G83" s="138">
        <f>+IFERROR(VLOOKUP(C83,Hoja1!$A$1:$K$82,11,0),"")</f>
        <v>3</v>
      </c>
      <c r="H83" s="140">
        <f>+IFERROR(VLOOKUP(C83,Hoja1!$A$1:$L$82,12,0),"")</f>
        <v>2</v>
      </c>
      <c r="I83" s="133" t="str">
        <f t="shared" si="1"/>
        <v>Se encuentra presente y funcionando, pero requiere acciones dirigidas a fortalecer  o mejorar su diseño y/o ejecucion.</v>
      </c>
      <c r="J83" s="115">
        <v>69</v>
      </c>
      <c r="K83" s="134">
        <f>+VLOOKUP(C83,Hoja1!$A$1:$M$82,13,0)</f>
        <v>0.5</v>
      </c>
      <c r="L83" s="292"/>
      <c r="M83" s="233" t="s">
        <v>934</v>
      </c>
      <c r="N83" s="142" t="s">
        <v>935</v>
      </c>
      <c r="O83" s="229">
        <v>44013</v>
      </c>
      <c r="P83" s="229">
        <v>44196</v>
      </c>
      <c r="Q83" s="142" t="s">
        <v>932</v>
      </c>
      <c r="R83" s="234" t="s">
        <v>936</v>
      </c>
      <c r="S83" s="231">
        <v>0.25</v>
      </c>
      <c r="T83" s="112"/>
      <c r="U83" s="112"/>
      <c r="V83" s="112"/>
      <c r="W83" s="112"/>
      <c r="X83" s="112"/>
      <c r="Y83" s="112"/>
      <c r="Z83" s="112"/>
    </row>
    <row r="84" spans="1:26" ht="99.75" customHeight="1" x14ac:dyDescent="0.2">
      <c r="A84" s="112"/>
      <c r="B84" s="143">
        <f t="shared" si="0"/>
        <v>70</v>
      </c>
      <c r="C84" s="138" t="str">
        <f t="array" ref="C84">+IFERROR(INDEX(Hoja1!$A$2:$A$82,MATCH(J84,Hoja1!$H$2:$H$82,0)),"")</f>
        <v xml:space="preserve">17.7 </v>
      </c>
      <c r="D84" s="139" t="str">
        <f>IFERROR(VLOOKUP(C84,Hoja1!$A$2:$H$82,4,0),"")</f>
        <v>Monitoreo - Supervisión</v>
      </c>
      <c r="E84" s="139" t="str">
        <f>+IFERROR(VLOOKUP(C84,Hoja1!$A$1:$J$82,10,0),"")</f>
        <v>Evaluación y comunicación de deficiencias oportunamente (Evalúa los resultados, Comunica las deficiencias y Monitorea las medidas correctivas).</v>
      </c>
      <c r="F84" s="139" t="str">
        <f>+IFERROR(VLOOKUP(C84,Hoja1!$A$1:$I$82,3,0),"")</f>
        <v>Verificación del avance y cumplimiento de las acciones incluidas en los planes de mejoramiento producto de las autoevaluaciones. (2ª Línea).</v>
      </c>
      <c r="G84" s="138">
        <f>+IFERROR(VLOOKUP(C84,Hoja1!$A$1:$K$82,11,0),"")</f>
        <v>2</v>
      </c>
      <c r="H84" s="140">
        <f>+IFERROR(VLOOKUP(C84,Hoja1!$A$1:$L$82,12,0),"")</f>
        <v>2</v>
      </c>
      <c r="I84" s="133" t="str">
        <f t="shared" si="1"/>
        <v>Se encuentra presente y funcionando, pero requiere acciones dirigidas a fortalecer  o mejorar su diseño y/o ejecucion.</v>
      </c>
      <c r="J84" s="115">
        <v>70</v>
      </c>
      <c r="K84" s="134">
        <f>+VLOOKUP(C84,Hoja1!$A$1:$M$82,13,0)</f>
        <v>0.5</v>
      </c>
      <c r="L84" s="292"/>
      <c r="M84" s="141" t="s">
        <v>937</v>
      </c>
      <c r="N84" s="142" t="s">
        <v>938</v>
      </c>
      <c r="O84" s="229">
        <v>44013</v>
      </c>
      <c r="P84" s="229">
        <v>44196</v>
      </c>
      <c r="Q84" s="142" t="s">
        <v>885</v>
      </c>
      <c r="R84" s="234" t="s">
        <v>936</v>
      </c>
      <c r="S84" s="231">
        <v>0.25</v>
      </c>
      <c r="T84" s="112"/>
      <c r="U84" s="112"/>
      <c r="V84" s="112"/>
      <c r="W84" s="112"/>
      <c r="X84" s="112"/>
      <c r="Y84" s="112"/>
      <c r="Z84" s="112"/>
    </row>
    <row r="85" spans="1:26" ht="99.75" customHeight="1" x14ac:dyDescent="0.2">
      <c r="A85" s="112"/>
      <c r="B85" s="137">
        <f t="shared" si="0"/>
        <v>71</v>
      </c>
      <c r="C85" s="138" t="str">
        <f t="array" ref="C85">+IFERROR(INDEX(Hoja1!$A$2:$A$82,MATCH(J85,Hoja1!$H$2:$H$82,0)),"")</f>
        <v xml:space="preserve">17.8 </v>
      </c>
      <c r="D85" s="139" t="str">
        <f>IFERROR(VLOOKUP(C85,Hoja1!$A$2:$H$82,4,0),"")</f>
        <v>Monitoreo - Supervisión</v>
      </c>
      <c r="E85" s="139" t="str">
        <f>+IFERROR(VLOOKUP(C85,Hoja1!$A$1:$J$82,10,0),"")</f>
        <v>Evaluación y comunicación de deficiencias oportunamente (Evalúa los resultados, Comunica las deficiencias y Monitorea las medidas correctivas).</v>
      </c>
      <c r="F85" s="139" t="str">
        <f>+IFERROR(VLOOKUP(C85,Hoja1!$A$1:$I$82,3,0),"")</f>
        <v>Evaluación de la efectividad de las acciones incluidas en los Planes de mejoramiento producto de las auditorías internas y de entes externos. (3ª Línea</v>
      </c>
      <c r="G85" s="138">
        <f>+IFERROR(VLOOKUP(C85,Hoja1!$A$1:$K$82,11,0),"")</f>
        <v>2</v>
      </c>
      <c r="H85" s="140">
        <f>+IFERROR(VLOOKUP(C85,Hoja1!$A$1:$L$82,12,0),"")</f>
        <v>2</v>
      </c>
      <c r="I85" s="133" t="str">
        <f t="shared" si="1"/>
        <v>Se encuentra presente y funcionando, pero requiere acciones dirigidas a fortalecer  o mejorar su diseño y/o ejecucion.</v>
      </c>
      <c r="J85" s="115">
        <v>71</v>
      </c>
      <c r="K85" s="134">
        <f>+VLOOKUP(C85,Hoja1!$A$1:$M$82,13,0)</f>
        <v>0.5</v>
      </c>
      <c r="L85" s="292"/>
      <c r="M85" s="141" t="s">
        <v>939</v>
      </c>
      <c r="N85" s="142" t="s">
        <v>940</v>
      </c>
      <c r="O85" s="229">
        <v>44013</v>
      </c>
      <c r="P85" s="229">
        <v>44196</v>
      </c>
      <c r="Q85" s="142" t="s">
        <v>941</v>
      </c>
      <c r="R85" s="234" t="s">
        <v>942</v>
      </c>
      <c r="S85" s="231">
        <v>0.25</v>
      </c>
      <c r="T85" s="112"/>
      <c r="U85" s="112"/>
      <c r="V85" s="112"/>
      <c r="W85" s="112"/>
      <c r="X85" s="112"/>
      <c r="Y85" s="112"/>
      <c r="Z85" s="112"/>
    </row>
    <row r="86" spans="1:26" ht="99.75" customHeight="1" x14ac:dyDescent="0.2">
      <c r="A86" s="112"/>
      <c r="B86" s="143">
        <f t="shared" si="0"/>
        <v>72</v>
      </c>
      <c r="C86" s="138" t="str">
        <f t="array" ref="C86">+IFERROR(INDEX(Hoja1!$A$2:$A$82,MATCH(J86,Hoja1!$H$2:$H$82,0)),"")</f>
        <v>16.1</v>
      </c>
      <c r="D86" s="139" t="str">
        <f>IFERROR(VLOOKUP(C86,Hoja1!$A$2:$H$82,4,0),"")</f>
        <v>Monitoreo - Supervisión</v>
      </c>
      <c r="E86" s="139"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139" t="str">
        <f>+IFERROR(VLOOKUP(C86,Hoja1!$A$1:$I$82,3,0),"")</f>
        <v>El comité Institucional de Coordinación de Control Interno aprueba anualmente el Plan Anual de Auditoría presentado por parte del Jefe de Control Interno o quien haga sus veces y hace el correspondiente seguimiento a sus ejecución</v>
      </c>
      <c r="G86" s="138">
        <f>+IFERROR(VLOOKUP(C86,Hoja1!$A$1:$K$82,11,0),"")</f>
        <v>3</v>
      </c>
      <c r="H86" s="140">
        <f>+IFERROR(VLOOKUP(C86,Hoja1!$A$1:$L$82,12,0),"")</f>
        <v>3</v>
      </c>
      <c r="I86" s="133" t="str">
        <f t="shared" si="1"/>
        <v>Se encuentra presente y funciona correctamente, por lo tanto se requiere acciones o actividades  dirigidas a su mantenimiento dentro del marco de las lineas de defensa.</v>
      </c>
      <c r="J86" s="115">
        <v>72</v>
      </c>
      <c r="K86" s="134">
        <f>+VLOOKUP(C86,Hoja1!$A$1:$M$82,13,0)</f>
        <v>1</v>
      </c>
      <c r="L86" s="292"/>
      <c r="M86" s="141"/>
      <c r="N86" s="142"/>
      <c r="O86" s="142"/>
      <c r="P86" s="142"/>
      <c r="Q86" s="142"/>
      <c r="R86" s="142"/>
      <c r="S86" s="142"/>
      <c r="T86" s="112"/>
      <c r="U86" s="112"/>
      <c r="V86" s="112"/>
      <c r="W86" s="112"/>
      <c r="X86" s="112"/>
      <c r="Y86" s="112"/>
      <c r="Z86" s="112"/>
    </row>
    <row r="87" spans="1:26" ht="99.75" customHeight="1" x14ac:dyDescent="0.2">
      <c r="A87" s="112"/>
      <c r="B87" s="137">
        <f t="shared" si="0"/>
        <v>73</v>
      </c>
      <c r="C87" s="138" t="str">
        <f t="array" ref="C87">+IFERROR(INDEX(Hoja1!$A$2:$A$82,MATCH(J87,Hoja1!$H$2:$H$82,0)),"")</f>
        <v>16.2</v>
      </c>
      <c r="D87" s="139" t="str">
        <f>IFERROR(VLOOKUP(C87,Hoja1!$A$2:$H$82,4,0),"")</f>
        <v>Monitoreo - Supervisión</v>
      </c>
      <c r="E87" s="139"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139" t="str">
        <f>+IFERROR(VLOOKUP(C87,Hoja1!$A$1:$I$82,3,0),"")</f>
        <v xml:space="preserve"> La Alta Dirección periódicamente evalúa los resultados de las evaluaciones (contínuas e independientes)  para concluir acerca de la efectividad del Sistema de Control Intern</v>
      </c>
      <c r="G87" s="138">
        <f>+IFERROR(VLOOKUP(C87,Hoja1!$A$1:$K$82,11,0),"")</f>
        <v>3</v>
      </c>
      <c r="H87" s="140">
        <f>+IFERROR(VLOOKUP(C87,Hoja1!$A$1:$L$82,12,0),"")</f>
        <v>3</v>
      </c>
      <c r="I87" s="133" t="str">
        <f t="shared" si="1"/>
        <v>Se encuentra presente y funciona correctamente, por lo tanto se requiere acciones o actividades  dirigidas a su mantenimiento dentro del marco de las lineas de defensa.</v>
      </c>
      <c r="J87" s="115">
        <v>73</v>
      </c>
      <c r="K87" s="134">
        <f>+VLOOKUP(C87,Hoja1!$A$1:$M$82,13,0)</f>
        <v>1</v>
      </c>
      <c r="L87" s="292"/>
      <c r="M87" s="141"/>
      <c r="N87" s="142"/>
      <c r="O87" s="142"/>
      <c r="P87" s="142"/>
      <c r="Q87" s="142"/>
      <c r="R87" s="142"/>
      <c r="S87" s="142"/>
      <c r="T87" s="112"/>
      <c r="U87" s="112"/>
      <c r="V87" s="112"/>
      <c r="W87" s="112"/>
      <c r="X87" s="112"/>
      <c r="Y87" s="112"/>
      <c r="Z87" s="112"/>
    </row>
    <row r="88" spans="1:26" ht="99.75" customHeight="1" x14ac:dyDescent="0.2">
      <c r="A88" s="112"/>
      <c r="B88" s="137">
        <f t="shared" si="0"/>
        <v>74</v>
      </c>
      <c r="C88" s="138" t="str">
        <f t="array" ref="C88">+IFERROR(INDEX(Hoja1!$A$2:$A$82,MATCH(J88,Hoja1!$H$2:$H$82,0)),"")</f>
        <v>16.3</v>
      </c>
      <c r="D88" s="139" t="str">
        <f>IFERROR(VLOOKUP(C88,Hoja1!$A$2:$H$82,4,0),"")</f>
        <v>Monitoreo - Supervisión</v>
      </c>
      <c r="E88" s="139"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139" t="str">
        <f>+IFERROR(VLOOKUP(C88,Hoja1!$A$1:$I$82,3,0),"")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8" s="138">
        <f>+IFERROR(VLOOKUP(C88,Hoja1!$A$1:$K$82,11,0),"")</f>
        <v>3</v>
      </c>
      <c r="H88" s="140">
        <f>+IFERROR(VLOOKUP(C88,Hoja1!$A$1:$L$82,12,0),"")</f>
        <v>3</v>
      </c>
      <c r="I88" s="133" t="str">
        <f t="shared" si="1"/>
        <v>Se encuentra presente y funciona correctamente, por lo tanto se requiere acciones o actividades  dirigidas a su mantenimiento dentro del marco de las lineas de defensa.</v>
      </c>
      <c r="J88" s="115">
        <v>74</v>
      </c>
      <c r="K88" s="134">
        <f>+VLOOKUP(C88,Hoja1!$A$1:$M$82,13,0)</f>
        <v>1</v>
      </c>
      <c r="L88" s="292"/>
      <c r="M88" s="141"/>
      <c r="N88" s="142"/>
      <c r="O88" s="142"/>
      <c r="P88" s="142"/>
      <c r="Q88" s="142"/>
      <c r="R88" s="142"/>
      <c r="S88" s="142"/>
      <c r="T88" s="112"/>
      <c r="U88" s="112"/>
      <c r="V88" s="112"/>
      <c r="W88" s="112"/>
      <c r="X88" s="112"/>
      <c r="Y88" s="112"/>
      <c r="Z88" s="112"/>
    </row>
    <row r="89" spans="1:26" ht="99.75" customHeight="1" x14ac:dyDescent="0.2">
      <c r="A89" s="112"/>
      <c r="B89" s="137">
        <f t="shared" si="0"/>
        <v>75</v>
      </c>
      <c r="C89" s="138" t="str">
        <f t="array" ref="C89">+IFERROR(INDEX(Hoja1!$A$2:$A$82,MATCH(J89,Hoja1!$H$2:$H$82,0)),"")</f>
        <v>16.5</v>
      </c>
      <c r="D89" s="139" t="str">
        <f>IFERROR(VLOOKUP(C89,Hoja1!$A$2:$H$82,4,0),"")</f>
        <v>Monitoreo - Supervisión</v>
      </c>
      <c r="E89" s="139" t="str">
        <f>+IFERROR(VLOOKUP(C89,Hoja1!$A$1:$J$82,10,0),"")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9" s="139" t="str">
        <f>+IFERROR(VLOOKUP(C89,Hoja1!$A$1:$I$82,3,0),"")</f>
        <v>Frente a las evaluaciones independientes la entidad considera evaluaciones externas de organismos de control, de vigilancia, certificadores, ONG´s u otros que permitan tener una mirada independiente de las operaciones</v>
      </c>
      <c r="G89" s="138">
        <f>+IFERROR(VLOOKUP(C89,Hoja1!$A$1:$K$82,11,0),"")</f>
        <v>3</v>
      </c>
      <c r="H89" s="140">
        <f>+IFERROR(VLOOKUP(C89,Hoja1!$A$1:$L$82,12,0),"")</f>
        <v>3</v>
      </c>
      <c r="I89" s="133" t="str">
        <f t="shared" si="1"/>
        <v>Se encuentra presente y funciona correctamente, por lo tanto se requiere acciones o actividades  dirigidas a su mantenimiento dentro del marco de las lineas de defensa.</v>
      </c>
      <c r="J89" s="115">
        <v>75</v>
      </c>
      <c r="K89" s="134">
        <f>+VLOOKUP(C89,Hoja1!$A$1:$M$82,13,0)</f>
        <v>1</v>
      </c>
      <c r="L89" s="292"/>
      <c r="M89" s="141"/>
      <c r="N89" s="142"/>
      <c r="O89" s="142"/>
      <c r="P89" s="142"/>
      <c r="Q89" s="142"/>
      <c r="R89" s="142"/>
      <c r="S89" s="142"/>
      <c r="T89" s="112"/>
      <c r="U89" s="112"/>
      <c r="V89" s="112"/>
      <c r="W89" s="112"/>
      <c r="X89" s="112"/>
      <c r="Y89" s="112"/>
      <c r="Z89" s="112"/>
    </row>
    <row r="90" spans="1:26" ht="99.75" customHeight="1" x14ac:dyDescent="0.2">
      <c r="A90" s="112"/>
      <c r="B90" s="143">
        <f t="shared" si="0"/>
        <v>76</v>
      </c>
      <c r="C90" s="138" t="str">
        <f t="array" ref="C90">+IFERROR(INDEX(Hoja1!$A$2:$A$82,MATCH(J90,Hoja1!$H$2:$H$82,0)),"")</f>
        <v xml:space="preserve">17.1 </v>
      </c>
      <c r="D90" s="139" t="str">
        <f>IFERROR(VLOOKUP(C90,Hoja1!$A$2:$H$82,4,0),"")</f>
        <v>Monitoreo - Supervisión</v>
      </c>
      <c r="E90" s="139" t="str">
        <f>+IFERROR(VLOOKUP(C90,Hoja1!$A$1:$J$82,10,0),"")</f>
        <v>Evaluación y comunicación de deficiencias oportunamente (Evalúa los resultados, Comunica las deficiencias y Monitorea las medidas correctivas).</v>
      </c>
      <c r="F90" s="139" t="str">
        <f>+IFERROR(VLOOKUP(C90,Hoja1!$A$1:$I$82,3,0),"")</f>
        <v>A partir de la información de las evaluaciones independientes, se evalúan para determinar su efecto en el Sistema de Control Interno de la entidad y su impacto en el logro de los objetivos, a fin de determinar cursos de acción para su mejora</v>
      </c>
      <c r="G90" s="138">
        <f>+IFERROR(VLOOKUP(C90,Hoja1!$A$1:$K$82,11,0),"")</f>
        <v>3</v>
      </c>
      <c r="H90" s="140">
        <f>+IFERROR(VLOOKUP(C90,Hoja1!$A$1:$L$82,12,0),"")</f>
        <v>3</v>
      </c>
      <c r="I90" s="133" t="str">
        <f t="shared" si="1"/>
        <v>Se encuentra presente y funciona correctamente, por lo tanto se requiere acciones o actividades  dirigidas a su mantenimiento dentro del marco de las lineas de defensa.</v>
      </c>
      <c r="J90" s="115">
        <v>76</v>
      </c>
      <c r="K90" s="134">
        <f>+VLOOKUP(C90,Hoja1!$A$1:$M$82,13,0)</f>
        <v>1</v>
      </c>
      <c r="L90" s="292"/>
      <c r="M90" s="141"/>
      <c r="N90" s="142"/>
      <c r="O90" s="142"/>
      <c r="P90" s="142"/>
      <c r="Q90" s="142"/>
      <c r="R90" s="142"/>
      <c r="S90" s="142"/>
      <c r="T90" s="112"/>
      <c r="U90" s="112"/>
      <c r="V90" s="112"/>
      <c r="W90" s="112"/>
      <c r="X90" s="112"/>
      <c r="Y90" s="112"/>
      <c r="Z90" s="112"/>
    </row>
    <row r="91" spans="1:26" ht="99.75" customHeight="1" x14ac:dyDescent="0.2">
      <c r="A91" s="112"/>
      <c r="B91" s="137">
        <f t="shared" si="0"/>
        <v>77</v>
      </c>
      <c r="C91" s="138" t="str">
        <f t="array" ref="C91">+IFERROR(INDEX(Hoja1!$A$2:$A$82,MATCH(J91,Hoja1!$H$2:$H$82,0)),"")</f>
        <v xml:space="preserve">17.2 </v>
      </c>
      <c r="D91" s="139" t="str">
        <f>IFERROR(VLOOKUP(C91,Hoja1!$A$2:$H$82,4,0),"")</f>
        <v>Monitoreo - Supervisión</v>
      </c>
      <c r="E91" s="139" t="str">
        <f>+IFERROR(VLOOKUP(C91,Hoja1!$A$1:$J$82,10,0),"")</f>
        <v>Evaluación y comunicación de deficiencias oportunamente (Evalúa los resultados, Comunica las deficiencias y Monitorea las medidas correctivas).</v>
      </c>
      <c r="F91" s="139" t="str">
        <f>+IFERROR(VLOOKUP(C91,Hoja1!$A$1:$I$82,3,0),"")</f>
        <v>Los informes recibidos de entes externos (organismos de control, auditores externos, entidades de vigilancia entre otros) se consolidan y se concluye sobre el impacto en el Sistema de Control Interno, a fin de determinar los cursos de acción</v>
      </c>
      <c r="G91" s="138">
        <f>+IFERROR(VLOOKUP(C91,Hoja1!$A$1:$K$82,11,0),"")</f>
        <v>3</v>
      </c>
      <c r="H91" s="140">
        <f>+IFERROR(VLOOKUP(C91,Hoja1!$A$1:$L$82,12,0),"")</f>
        <v>3</v>
      </c>
      <c r="I91" s="133" t="str">
        <f t="shared" si="1"/>
        <v>Se encuentra presente y funciona correctamente, por lo tanto se requiere acciones o actividades  dirigidas a su mantenimiento dentro del marco de las lineas de defensa.</v>
      </c>
      <c r="J91" s="115">
        <v>77</v>
      </c>
      <c r="K91" s="144">
        <f>+VLOOKUP(C91,Hoja1!$A$1:$M$82,13,0)</f>
        <v>1</v>
      </c>
      <c r="L91" s="292"/>
      <c r="M91" s="141"/>
      <c r="N91" s="142"/>
      <c r="O91" s="142"/>
      <c r="P91" s="142"/>
      <c r="Q91" s="142"/>
      <c r="R91" s="142"/>
      <c r="S91" s="142"/>
      <c r="T91" s="112"/>
      <c r="U91" s="112"/>
      <c r="V91" s="112"/>
      <c r="W91" s="112"/>
      <c r="X91" s="112"/>
      <c r="Y91" s="112"/>
      <c r="Z91" s="112"/>
    </row>
    <row r="92" spans="1:26" ht="99.75" customHeight="1" x14ac:dyDescent="0.2">
      <c r="A92" s="112"/>
      <c r="B92" s="143">
        <f t="shared" si="0"/>
        <v>78</v>
      </c>
      <c r="C92" s="138" t="str">
        <f t="array" ref="C92">+IFERROR(INDEX(Hoja1!$A$2:$A$82,MATCH(J92,Hoja1!$H$2:$H$82,0)),"")</f>
        <v xml:space="preserve">17.4 </v>
      </c>
      <c r="D92" s="139" t="str">
        <f>IFERROR(VLOOKUP(C92,Hoja1!$A$2:$H$82,4,0),"")</f>
        <v>Monitoreo - Supervisión</v>
      </c>
      <c r="E92" s="139" t="str">
        <f>+IFERROR(VLOOKUP(C92,Hoja1!$A$1:$J$82,10,0),"")</f>
        <v>Evaluación y comunicación de deficiencias oportunamente (Evalúa los resultados, Comunica las deficiencias y Monitorea las medidas correctivas).</v>
      </c>
      <c r="F92" s="139" t="str">
        <f>+IFERROR(VLOOKUP(C92,Hoja1!$A$1:$I$82,3,0),"")</f>
        <v>La Alta Dirección hace seguimiento a las acciones correctivas relacionadas con las deficiencias comunicadas sobre el Sistema de Control Interno y si se han cumplido en el tiempo establecido</v>
      </c>
      <c r="G92" s="138" t="str">
        <f>+IFERROR(VLOOKUP(C92,Hoja1!$A$1:$K$82,11,0),"")</f>
        <v>2.0</v>
      </c>
      <c r="H92" s="140">
        <f>+IFERROR(VLOOKUP(C92,Hoja1!$A$1:$L$82,12,0),"")</f>
        <v>2</v>
      </c>
      <c r="I92" s="133" t="str">
        <f t="shared" si="1"/>
        <v>Se encuentra presente y funciona correctamente, por lo tanto se requiere acciones o actividades  dirigidas a su mantenimiento dentro del marco de las lineas de defensa.</v>
      </c>
      <c r="J92" s="115">
        <v>78</v>
      </c>
      <c r="K92" s="144">
        <f>+VLOOKUP(C92,Hoja1!$A$1:$M$82,13,0)</f>
        <v>1</v>
      </c>
      <c r="L92" s="292"/>
      <c r="M92" s="141"/>
      <c r="N92" s="142"/>
      <c r="O92" s="142"/>
      <c r="P92" s="142"/>
      <c r="Q92" s="142"/>
      <c r="R92" s="142"/>
      <c r="S92" s="142"/>
      <c r="T92" s="112"/>
      <c r="U92" s="112"/>
      <c r="V92" s="112"/>
      <c r="W92" s="112"/>
      <c r="X92" s="112"/>
      <c r="Y92" s="112"/>
      <c r="Z92" s="112"/>
    </row>
    <row r="93" spans="1:26" ht="99.75" customHeight="1" x14ac:dyDescent="0.2">
      <c r="A93" s="112"/>
      <c r="B93" s="137">
        <f t="shared" si="0"/>
        <v>79</v>
      </c>
      <c r="C93" s="138" t="str">
        <f t="array" ref="C93">+IFERROR(INDEX(Hoja1!$A$2:$A$82,MATCH(J93,Hoja1!$H$2:$H$82,0)),"")</f>
        <v xml:space="preserve">17.5 </v>
      </c>
      <c r="D93" s="139" t="str">
        <f>IFERROR(VLOOKUP(C93,Hoja1!$A$2:$H$82,4,0),"")</f>
        <v>Monitoreo - Supervisión</v>
      </c>
      <c r="E93" s="139" t="str">
        <f>+IFERROR(VLOOKUP(C93,Hoja1!$A$1:$J$82,10,0),"")</f>
        <v>Evaluación y comunicación de deficiencias oportunamente (Evalúa los resultados, Comunica las deficiencias y Monitorea las medidas correctivas).</v>
      </c>
      <c r="F93" s="139" t="str">
        <f>+IFERROR(VLOOKUP(C93,Hoja1!$A$1:$I$82,3,0),"")</f>
        <v>Los procesos y/o servicios tercerizados, son evaluados acorde con su nivel de riesgos</v>
      </c>
      <c r="G93" s="138">
        <f>+IFERROR(VLOOKUP(C93,Hoja1!$A$1:$K$82,11,0),"")</f>
        <v>3</v>
      </c>
      <c r="H93" s="140">
        <f>+IFERROR(VLOOKUP(C93,Hoja1!$A$1:$L$82,12,0),"")</f>
        <v>3</v>
      </c>
      <c r="I93" s="133" t="str">
        <f t="shared" si="1"/>
        <v>Se encuentra presente y funciona correctamente, por lo tanto se requiere acciones o actividades  dirigidas a su mantenimiento dentro del marco de las lineas de defensa.</v>
      </c>
      <c r="J93" s="115">
        <v>79</v>
      </c>
      <c r="K93" s="144">
        <f>+VLOOKUP(C93,Hoja1!$A$1:$M$82,13,0)</f>
        <v>1</v>
      </c>
      <c r="L93" s="292"/>
      <c r="M93" s="141"/>
      <c r="N93" s="142"/>
      <c r="O93" s="142"/>
      <c r="P93" s="142"/>
      <c r="Q93" s="142"/>
      <c r="R93" s="142"/>
      <c r="S93" s="142"/>
      <c r="T93" s="112"/>
      <c r="U93" s="112"/>
      <c r="V93" s="112"/>
      <c r="W93" s="112"/>
      <c r="X93" s="112"/>
      <c r="Y93" s="112"/>
      <c r="Z93" s="112"/>
    </row>
    <row r="94" spans="1:26" ht="99.75" customHeight="1" x14ac:dyDescent="0.2">
      <c r="A94" s="112"/>
      <c r="B94" s="137">
        <f t="shared" si="0"/>
        <v>80</v>
      </c>
      <c r="C94" s="138" t="str">
        <f t="array" ref="C94">+IFERROR(INDEX(Hoja1!$A$2:$A$82,MATCH(J94,Hoja1!$H$2:$H$82,0)),"")</f>
        <v xml:space="preserve">17.6 </v>
      </c>
      <c r="D94" s="139" t="str">
        <f>IFERROR(VLOOKUP(C94,Hoja1!$A$2:$H$82,4,0),"")</f>
        <v>Monitoreo - Supervisión</v>
      </c>
      <c r="E94" s="139" t="str">
        <f>+IFERROR(VLOOKUP(C94,Hoja1!$A$1:$J$82,10,0),"")</f>
        <v>Evaluación y comunicación de deficiencias oportunamente (Evalúa los resultados, Comunica las deficiencias y Monitorea las medidas correctivas).</v>
      </c>
      <c r="F94" s="139" t="str">
        <f>+IFERROR(VLOOKUP(C94,Hoja1!$A$1:$I$82,3,0),"")</f>
        <v>Se evalúa la información suministrada por los usuarios (Sistema PQRD), así como de otras partes interesadas para la mejora del  Sistema de Control Interno de la Entidad</v>
      </c>
      <c r="G94" s="138" t="str">
        <f>+IFERROR(VLOOKUP(C94,Hoja1!$A$1:$K$82,11,0),"")</f>
        <v>2.0</v>
      </c>
      <c r="H94" s="140" t="str">
        <f>+IFERROR(VLOOKUP(C94,Hoja1!$A$1:$L$82,12,0),"")</f>
        <v>2.0</v>
      </c>
      <c r="I94" s="133" t="str">
        <f t="shared" si="1"/>
        <v>Se encuentra presente y funciona correctamente, por lo tanto se requiere acciones o actividades  dirigidas a su mantenimiento dentro del marco de las lineas de defensa.</v>
      </c>
      <c r="J94" s="115">
        <v>80</v>
      </c>
      <c r="K94" s="144">
        <f>+VLOOKUP(C94,Hoja1!$A$1:$M$82,13,0)</f>
        <v>1</v>
      </c>
      <c r="L94" s="292"/>
      <c r="M94" s="141"/>
      <c r="N94" s="142"/>
      <c r="O94" s="142"/>
      <c r="P94" s="142"/>
      <c r="Q94" s="142"/>
      <c r="R94" s="142"/>
      <c r="S94" s="142"/>
      <c r="T94" s="112"/>
      <c r="U94" s="112"/>
      <c r="V94" s="112"/>
      <c r="W94" s="112"/>
      <c r="X94" s="112"/>
      <c r="Y94" s="112"/>
      <c r="Z94" s="112"/>
    </row>
    <row r="95" spans="1:26" ht="99.75" customHeight="1" x14ac:dyDescent="0.2">
      <c r="A95" s="112"/>
      <c r="B95" s="137">
        <f t="shared" si="0"/>
        <v>81</v>
      </c>
      <c r="C95" s="138" t="str">
        <f t="array" ref="C95">+IFERROR(INDEX(Hoja1!$A$2:$A$82,MATCH(J95,Hoja1!$H$2:$H$82,0)),"")</f>
        <v xml:space="preserve">17.9 </v>
      </c>
      <c r="D95" s="139" t="str">
        <f>IFERROR(VLOOKUP(C95,Hoja1!$A$2:$H$82,4,0),"")</f>
        <v>Monitoreo - Supervisión</v>
      </c>
      <c r="E95" s="139" t="str">
        <f>+IFERROR(VLOOKUP(C95,Hoja1!$A$1:$J$82,10,0),"")</f>
        <v>Evaluación y comunicación de deficiencias oportunamente (Evalúa los resultados, Comunica las deficiencias y Monitorea las medidas correctivas).</v>
      </c>
      <c r="F95" s="139" t="str">
        <f>+IFERROR(VLOOKUP(C95,Hoja1!$A$1:$I$82,3,0),"")</f>
        <v>Las deficiencias de control interno son reportadas a los responsables de nivel jerárquico superior, para tomar la acciones correspondientes</v>
      </c>
      <c r="G95" s="138">
        <f>+IFERROR(VLOOKUP(C95,Hoja1!$A$1:$K$82,11,0),"")</f>
        <v>3</v>
      </c>
      <c r="H95" s="140">
        <f>+IFERROR(VLOOKUP(C95,Hoja1!$A$1:$L$82,12,0),"")</f>
        <v>3</v>
      </c>
      <c r="I95" s="133" t="str">
        <f t="shared" si="1"/>
        <v>Se encuentra presente y funciona correctamente, por lo tanto se requiere acciones o actividades  dirigidas a su mantenimiento dentro del marco de las lineas de defensa.</v>
      </c>
      <c r="J95" s="115">
        <v>81</v>
      </c>
      <c r="K95" s="144">
        <f>+VLOOKUP(C95,Hoja1!$A$1:$M$82,13,0)</f>
        <v>1</v>
      </c>
      <c r="L95" s="293"/>
      <c r="M95" s="141"/>
      <c r="N95" s="142"/>
      <c r="O95" s="142"/>
      <c r="P95" s="142"/>
      <c r="Q95" s="142"/>
      <c r="R95" s="142"/>
      <c r="S95" s="142"/>
      <c r="T95" s="112"/>
      <c r="U95" s="112"/>
      <c r="V95" s="112"/>
      <c r="W95" s="112"/>
      <c r="X95" s="112"/>
      <c r="Y95" s="112"/>
      <c r="Z95" s="112"/>
    </row>
    <row r="96" spans="1:26" ht="99.75" customHeight="1" x14ac:dyDescent="0.2">
      <c r="A96" s="112"/>
      <c r="B96" s="143">
        <f t="shared" si="0"/>
        <v>82</v>
      </c>
      <c r="C96" s="138" t="str">
        <f t="array" ref="C96">+IFERROR(INDEX(Hoja1!$A$2:$A$82,MATCH(J96,Hoja1!$H$2:$H$82,0)),"")</f>
        <v/>
      </c>
      <c r="D96" s="139" t="str">
        <f>IFERROR(VLOOKUP(C96,Hoja1!$A$2:$H$82,4,0),"")</f>
        <v/>
      </c>
      <c r="E96" s="139" t="str">
        <f>+IFERROR(VLOOKUP(C96,Hoja1!$A$1:$J$82,10,0),"")</f>
        <v/>
      </c>
      <c r="F96" s="139" t="str">
        <f>+IFERROR(VLOOKUP(C96,Hoja1!$A$1:$I$82,3,0),"")</f>
        <v/>
      </c>
      <c r="G96" s="138" t="str">
        <f>+IFERROR(VLOOKUP(C96,Hoja1!$A$1:$K$82,11,0),"")</f>
        <v/>
      </c>
      <c r="H96" s="140" t="str">
        <f>+IFERROR(VLOOKUP(C96,Hoja1!$A$1:$L$82,12,0),"")</f>
        <v/>
      </c>
      <c r="I96" s="138"/>
      <c r="J96" s="115">
        <v>82</v>
      </c>
      <c r="K96" s="145"/>
      <c r="L96" s="142"/>
      <c r="M96" s="141"/>
      <c r="N96" s="142"/>
      <c r="O96" s="142"/>
      <c r="P96" s="142"/>
      <c r="Q96" s="142"/>
      <c r="R96" s="142"/>
      <c r="S96" s="142"/>
      <c r="T96" s="112"/>
      <c r="U96" s="112"/>
      <c r="V96" s="112"/>
      <c r="W96" s="112"/>
      <c r="X96" s="112"/>
      <c r="Y96" s="112"/>
      <c r="Z96" s="112"/>
    </row>
    <row r="97" spans="1:26" ht="99.75" customHeight="1" x14ac:dyDescent="0.2">
      <c r="A97" s="112"/>
      <c r="B97" s="137">
        <f t="shared" si="0"/>
        <v>83</v>
      </c>
      <c r="C97" s="138" t="str">
        <f t="array" ref="C97">+IFERROR(INDEX(Hoja1!$A$2:$A$82,MATCH(J97,Hoja1!$H$2:$H$82,0)),"")</f>
        <v/>
      </c>
      <c r="D97" s="139" t="str">
        <f>IFERROR(VLOOKUP(C97,Hoja1!$A$2:$H$82,4,0),"")</f>
        <v/>
      </c>
      <c r="E97" s="139" t="str">
        <f>+IFERROR(VLOOKUP(C97,Hoja1!$A$1:$J$82,10,0),"")</f>
        <v/>
      </c>
      <c r="F97" s="139" t="str">
        <f>+IFERROR(VLOOKUP(C97,Hoja1!$A$1:$I$82,3,0),"")</f>
        <v/>
      </c>
      <c r="G97" s="138" t="str">
        <f>+IFERROR(VLOOKUP(C97,Hoja1!$A$1:$K$82,11,0),"")</f>
        <v/>
      </c>
      <c r="H97" s="140" t="str">
        <f>+IFERROR(VLOOKUP(C97,Hoja1!$A$1:$L$82,12,0),"")</f>
        <v/>
      </c>
      <c r="I97" s="138"/>
      <c r="J97" s="115">
        <v>83</v>
      </c>
      <c r="K97" s="146"/>
      <c r="L97" s="112"/>
      <c r="M97" s="141"/>
      <c r="N97" s="142"/>
      <c r="O97" s="142"/>
      <c r="P97" s="142"/>
      <c r="Q97" s="142"/>
      <c r="R97" s="142"/>
      <c r="S97" s="142"/>
      <c r="T97" s="112"/>
      <c r="U97" s="112"/>
      <c r="V97" s="112"/>
      <c r="W97" s="112"/>
      <c r="X97" s="112"/>
      <c r="Y97" s="112"/>
      <c r="Z97" s="112"/>
    </row>
    <row r="98" spans="1:26" ht="99.75" customHeight="1" x14ac:dyDescent="0.2">
      <c r="A98" s="112"/>
      <c r="B98" s="143">
        <f t="shared" si="0"/>
        <v>84</v>
      </c>
      <c r="C98" s="138" t="str">
        <f t="array" ref="C98">+IFERROR(INDEX(Hoja1!$A$2:$A$82,MATCH(J98,Hoja1!$H$2:$H$82,0)),"")</f>
        <v/>
      </c>
      <c r="D98" s="139" t="str">
        <f>IFERROR(VLOOKUP(C98,Hoja1!$A$2:$H$82,4,0),"")</f>
        <v/>
      </c>
      <c r="E98" s="139" t="str">
        <f>+IFERROR(VLOOKUP(C98,Hoja1!$A$1:$J$82,10,0),"")</f>
        <v/>
      </c>
      <c r="F98" s="139" t="str">
        <f>+IFERROR(VLOOKUP(C98,Hoja1!$A$1:$I$82,3,0),"")</f>
        <v/>
      </c>
      <c r="G98" s="138" t="str">
        <f>+IFERROR(VLOOKUP(C98,Hoja1!$A$1:$K$82,11,0),"")</f>
        <v/>
      </c>
      <c r="H98" s="140" t="str">
        <f>+IFERROR(VLOOKUP(C98,Hoja1!$A$1:$L$82,12,0),"")</f>
        <v/>
      </c>
      <c r="I98" s="138"/>
      <c r="J98" s="115">
        <v>84</v>
      </c>
      <c r="K98" s="145"/>
      <c r="L98" s="112"/>
      <c r="M98" s="141"/>
      <c r="N98" s="142"/>
      <c r="O98" s="142"/>
      <c r="P98" s="142"/>
      <c r="Q98" s="142"/>
      <c r="R98" s="142"/>
      <c r="S98" s="142"/>
      <c r="T98" s="112"/>
      <c r="U98" s="112"/>
      <c r="V98" s="112"/>
      <c r="W98" s="112"/>
      <c r="X98" s="112"/>
      <c r="Y98" s="112"/>
      <c r="Z98" s="112"/>
    </row>
    <row r="99" spans="1:26" ht="99.75" customHeight="1" x14ac:dyDescent="0.2">
      <c r="A99" s="112"/>
      <c r="B99" s="137">
        <f t="shared" si="0"/>
        <v>85</v>
      </c>
      <c r="C99" s="138" t="str">
        <f t="array" ref="C99">+IFERROR(INDEX(Hoja1!$A$2:$A$82,MATCH(J99,Hoja1!$H$2:$H$82,0)),"")</f>
        <v/>
      </c>
      <c r="D99" s="139" t="str">
        <f>IFERROR(VLOOKUP(C99,Hoja1!$A$2:$H$82,4,0),"")</f>
        <v/>
      </c>
      <c r="E99" s="139" t="str">
        <f>+IFERROR(VLOOKUP(C99,Hoja1!$A$1:$J$82,10,0),"")</f>
        <v/>
      </c>
      <c r="F99" s="139" t="str">
        <f>+IFERROR(VLOOKUP(C99,Hoja1!$A$1:$I$82,3,0),"")</f>
        <v/>
      </c>
      <c r="G99" s="138" t="str">
        <f>+IFERROR(VLOOKUP(C99,Hoja1!$A$1:$K$82,11,0),"")</f>
        <v/>
      </c>
      <c r="H99" s="140" t="str">
        <f>+IFERROR(VLOOKUP(C99,Hoja1!$A$1:$L$82,12,0),"")</f>
        <v/>
      </c>
      <c r="I99" s="138"/>
      <c r="J99" s="115">
        <v>85</v>
      </c>
      <c r="K99" s="145"/>
      <c r="L99" s="112"/>
      <c r="M99" s="141"/>
      <c r="N99" s="142"/>
      <c r="O99" s="142"/>
      <c r="P99" s="142"/>
      <c r="Q99" s="142"/>
      <c r="R99" s="142"/>
      <c r="S99" s="142"/>
      <c r="T99" s="112"/>
      <c r="U99" s="112"/>
      <c r="V99" s="112"/>
      <c r="W99" s="112"/>
      <c r="X99" s="112"/>
      <c r="Y99" s="112"/>
      <c r="Z99" s="112"/>
    </row>
    <row r="100" spans="1:26" ht="99.75" customHeight="1" x14ac:dyDescent="0.2">
      <c r="A100" s="112"/>
      <c r="B100" s="137">
        <f t="shared" si="0"/>
        <v>86</v>
      </c>
      <c r="C100" s="138" t="str">
        <f t="array" ref="C100">+IFERROR(INDEX(Hoja1!$A$2:$A$82,MATCH(J100,Hoja1!$H$2:$H$82,0)),"")</f>
        <v/>
      </c>
      <c r="D100" s="139" t="str">
        <f>IFERROR(VLOOKUP(C100,Hoja1!$A$2:$H$82,4,0),"")</f>
        <v/>
      </c>
      <c r="E100" s="139" t="str">
        <f>+IFERROR(VLOOKUP(C100,Hoja1!$A$1:$J$82,10,0),"")</f>
        <v/>
      </c>
      <c r="F100" s="139" t="str">
        <f>+IFERROR(VLOOKUP(C100,Hoja1!$A$1:$I$82,3,0),"")</f>
        <v/>
      </c>
      <c r="G100" s="138" t="str">
        <f>+IFERROR(VLOOKUP(C100,Hoja1!$A$1:$K$82,11,0),"")</f>
        <v/>
      </c>
      <c r="H100" s="140" t="str">
        <f>+IFERROR(VLOOKUP(C100,Hoja1!$A$1:$L$82,12,0),"")</f>
        <v/>
      </c>
      <c r="I100" s="138"/>
      <c r="J100" s="115">
        <v>86</v>
      </c>
      <c r="K100" s="145"/>
      <c r="L100" s="112"/>
      <c r="M100" s="141"/>
      <c r="N100" s="142"/>
      <c r="O100" s="142"/>
      <c r="P100" s="142"/>
      <c r="Q100" s="142"/>
      <c r="R100" s="142"/>
      <c r="S100" s="142"/>
      <c r="T100" s="112"/>
      <c r="U100" s="112"/>
      <c r="V100" s="112"/>
      <c r="W100" s="112"/>
      <c r="X100" s="112"/>
      <c r="Y100" s="112"/>
      <c r="Z100" s="112"/>
    </row>
    <row r="101" spans="1:26" ht="99.75" customHeight="1" x14ac:dyDescent="0.2">
      <c r="A101" s="112"/>
      <c r="B101" s="137">
        <f t="shared" si="0"/>
        <v>87</v>
      </c>
      <c r="C101" s="138" t="str">
        <f t="array" ref="C101">+IFERROR(INDEX(Hoja1!$A$2:$A$82,MATCH(J101,Hoja1!$H$2:$H$82,0)),"")</f>
        <v/>
      </c>
      <c r="D101" s="139" t="str">
        <f>IFERROR(VLOOKUP(C101,Hoja1!$A$2:$H$82,4,0),"")</f>
        <v/>
      </c>
      <c r="E101" s="139" t="str">
        <f>+IFERROR(VLOOKUP(C101,Hoja1!$A$1:$J$82,10,0),"")</f>
        <v/>
      </c>
      <c r="F101" s="139" t="str">
        <f>+IFERROR(VLOOKUP(C101,Hoja1!$A$1:$I$82,3,0),"")</f>
        <v/>
      </c>
      <c r="G101" s="138" t="str">
        <f>+IFERROR(VLOOKUP(C101,Hoja1!$A$1:$K$82,11,0),"")</f>
        <v/>
      </c>
      <c r="H101" s="140" t="str">
        <f>+IFERROR(VLOOKUP(C101,Hoja1!$A$1:$L$82,12,0),"")</f>
        <v/>
      </c>
      <c r="I101" s="138"/>
      <c r="J101" s="115">
        <v>87</v>
      </c>
      <c r="K101" s="145"/>
      <c r="L101" s="112"/>
      <c r="M101" s="141"/>
      <c r="N101" s="142"/>
      <c r="O101" s="142"/>
      <c r="P101" s="142"/>
      <c r="Q101" s="142"/>
      <c r="R101" s="142"/>
      <c r="S101" s="142"/>
      <c r="T101" s="112"/>
      <c r="U101" s="112"/>
      <c r="V101" s="112"/>
      <c r="W101" s="112"/>
      <c r="X101" s="112"/>
      <c r="Y101" s="112"/>
      <c r="Z101" s="112"/>
    </row>
    <row r="102" spans="1:26" ht="99.75" customHeight="1" x14ac:dyDescent="0.2">
      <c r="A102" s="112"/>
      <c r="B102" s="143">
        <f t="shared" si="0"/>
        <v>88</v>
      </c>
      <c r="C102" s="138" t="str">
        <f t="array" ref="C102">+IFERROR(INDEX(Hoja1!$A$2:$A$82,MATCH(J102,Hoja1!$H$2:$H$82,0)),"")</f>
        <v/>
      </c>
      <c r="D102" s="139" t="str">
        <f>IFERROR(VLOOKUP(C102,Hoja1!$A$2:$H$82,4,0),"")</f>
        <v/>
      </c>
      <c r="E102" s="139" t="str">
        <f>+IFERROR(VLOOKUP(C102,Hoja1!$A$1:$J$82,10,0),"")</f>
        <v/>
      </c>
      <c r="F102" s="139" t="str">
        <f>+IFERROR(VLOOKUP(C102,Hoja1!$A$1:$I$82,3,0),"")</f>
        <v/>
      </c>
      <c r="G102" s="138" t="str">
        <f>+IFERROR(VLOOKUP(C102,Hoja1!$A$1:$K$82,11,0),"")</f>
        <v/>
      </c>
      <c r="H102" s="140" t="str">
        <f>+IFERROR(VLOOKUP(C102,Hoja1!$A$1:$L$82,12,0),"")</f>
        <v/>
      </c>
      <c r="I102" s="138"/>
      <c r="J102" s="115">
        <v>88</v>
      </c>
      <c r="K102" s="145"/>
      <c r="L102" s="112"/>
      <c r="M102" s="141"/>
      <c r="N102" s="142"/>
      <c r="O102" s="142"/>
      <c r="P102" s="142"/>
      <c r="Q102" s="142"/>
      <c r="R102" s="142"/>
      <c r="S102" s="142"/>
      <c r="T102" s="112"/>
      <c r="U102" s="112"/>
      <c r="V102" s="112"/>
      <c r="W102" s="112"/>
      <c r="X102" s="112"/>
      <c r="Y102" s="112"/>
      <c r="Z102" s="112"/>
    </row>
    <row r="103" spans="1:26" ht="99.75" customHeight="1" x14ac:dyDescent="0.2">
      <c r="A103" s="112"/>
      <c r="B103" s="137">
        <f t="shared" si="0"/>
        <v>89</v>
      </c>
      <c r="C103" s="138" t="str">
        <f t="array" ref="C103">+IFERROR(INDEX(Hoja1!$A$2:$A$82,MATCH(J103,Hoja1!$H$2:$H$82,0)),"")</f>
        <v/>
      </c>
      <c r="D103" s="139" t="str">
        <f>IFERROR(VLOOKUP(C103,Hoja1!$A$2:$H$82,4,0),"")</f>
        <v/>
      </c>
      <c r="E103" s="139" t="str">
        <f>+IFERROR(VLOOKUP(C103,Hoja1!$A$1:$J$82,10,0),"")</f>
        <v/>
      </c>
      <c r="F103" s="139" t="str">
        <f>+IFERROR(VLOOKUP(C103,Hoja1!$A$1:$I$82,3,0),"")</f>
        <v/>
      </c>
      <c r="G103" s="138" t="str">
        <f>+IFERROR(VLOOKUP(C103,Hoja1!$A$1:$K$82,11,0),"")</f>
        <v/>
      </c>
      <c r="H103" s="140" t="str">
        <f>+IFERROR(VLOOKUP(C103,Hoja1!$A$1:$L$82,12,0),"")</f>
        <v/>
      </c>
      <c r="I103" s="138"/>
      <c r="J103" s="115">
        <v>89</v>
      </c>
      <c r="K103" s="145"/>
      <c r="L103" s="112"/>
      <c r="M103" s="141"/>
      <c r="N103" s="142"/>
      <c r="O103" s="142"/>
      <c r="P103" s="142"/>
      <c r="Q103" s="142"/>
      <c r="R103" s="142"/>
      <c r="S103" s="142"/>
      <c r="T103" s="112"/>
      <c r="U103" s="112"/>
      <c r="V103" s="112"/>
      <c r="W103" s="112"/>
      <c r="X103" s="112"/>
      <c r="Y103" s="112"/>
      <c r="Z103" s="112"/>
    </row>
    <row r="104" spans="1:26" ht="99.75" customHeight="1" x14ac:dyDescent="0.2">
      <c r="A104" s="112"/>
      <c r="B104" s="143">
        <f t="shared" si="0"/>
        <v>90</v>
      </c>
      <c r="C104" s="138" t="str">
        <f t="array" ref="C104">+IFERROR(INDEX(Hoja1!$A$2:$A$82,MATCH(J104,Hoja1!$H$2:$H$82,0)),"")</f>
        <v/>
      </c>
      <c r="D104" s="139" t="str">
        <f>IFERROR(VLOOKUP(C104,Hoja1!$A$2:$H$82,4,0),"")</f>
        <v/>
      </c>
      <c r="E104" s="139" t="str">
        <f>+IFERROR(VLOOKUP(C104,Hoja1!$A$1:$J$82,10,0),"")</f>
        <v/>
      </c>
      <c r="F104" s="139" t="str">
        <f>+IFERROR(VLOOKUP(C104,Hoja1!$A$1:$I$82,3,0),"")</f>
        <v/>
      </c>
      <c r="G104" s="138" t="str">
        <f>+IFERROR(VLOOKUP(C104,Hoja1!$A$1:$K$82,11,0),"")</f>
        <v/>
      </c>
      <c r="H104" s="140" t="str">
        <f>+IFERROR(VLOOKUP(C104,Hoja1!$A$1:$L$82,12,0),"")</f>
        <v/>
      </c>
      <c r="I104" s="138"/>
      <c r="J104" s="115">
        <v>90</v>
      </c>
      <c r="K104" s="145"/>
      <c r="L104" s="112"/>
      <c r="M104" s="141"/>
      <c r="N104" s="142"/>
      <c r="O104" s="142"/>
      <c r="P104" s="142"/>
      <c r="Q104" s="142"/>
      <c r="R104" s="142"/>
      <c r="S104" s="142"/>
      <c r="T104" s="112"/>
      <c r="U104" s="112"/>
      <c r="V104" s="112"/>
      <c r="W104" s="112"/>
      <c r="X104" s="112"/>
      <c r="Y104" s="112"/>
      <c r="Z104" s="112"/>
    </row>
    <row r="105" spans="1:26" ht="99.75" customHeight="1" x14ac:dyDescent="0.2">
      <c r="A105" s="112"/>
      <c r="B105" s="137">
        <f t="shared" si="0"/>
        <v>91</v>
      </c>
      <c r="C105" s="138" t="str">
        <f t="array" ref="C105">+IFERROR(INDEX(Hoja1!$A$2:$A$82,MATCH(J105,Hoja1!$H$2:$H$82,0)),"")</f>
        <v/>
      </c>
      <c r="D105" s="139" t="str">
        <f>IFERROR(VLOOKUP(C105,Hoja1!$A$2:$H$82,4,0),"")</f>
        <v/>
      </c>
      <c r="E105" s="139" t="str">
        <f>+IFERROR(VLOOKUP(C105,Hoja1!$A$1:$J$82,10,0),"")</f>
        <v/>
      </c>
      <c r="F105" s="139" t="str">
        <f>+IFERROR(VLOOKUP(C105,Hoja1!$A$1:$I$82,3,0),"")</f>
        <v/>
      </c>
      <c r="G105" s="138" t="str">
        <f>+IFERROR(VLOOKUP(C105,Hoja1!$A$1:$K$82,11,0),"")</f>
        <v/>
      </c>
      <c r="H105" s="140" t="str">
        <f>+IFERROR(VLOOKUP(C105,Hoja1!$A$1:$L$82,12,0),"")</f>
        <v/>
      </c>
      <c r="I105" s="138"/>
      <c r="J105" s="115">
        <v>91</v>
      </c>
      <c r="K105" s="145"/>
      <c r="L105" s="112"/>
      <c r="M105" s="141"/>
      <c r="N105" s="142"/>
      <c r="O105" s="142"/>
      <c r="P105" s="142"/>
      <c r="Q105" s="142"/>
      <c r="R105" s="142"/>
      <c r="S105" s="142"/>
      <c r="T105" s="112"/>
      <c r="U105" s="112"/>
      <c r="V105" s="112"/>
      <c r="W105" s="112"/>
      <c r="X105" s="112"/>
      <c r="Y105" s="112"/>
      <c r="Z105" s="112"/>
    </row>
    <row r="106" spans="1:26" ht="99.75" customHeight="1" x14ac:dyDescent="0.2">
      <c r="A106" s="112"/>
      <c r="B106" s="137">
        <f t="shared" si="0"/>
        <v>92</v>
      </c>
      <c r="C106" s="138" t="str">
        <f t="array" ref="C106">+IFERROR(INDEX(Hoja1!$A$2:$A$82,MATCH(J106,Hoja1!$H$2:$H$82,0)),"")</f>
        <v/>
      </c>
      <c r="D106" s="139" t="str">
        <f>IFERROR(VLOOKUP(C106,Hoja1!$A$2:$H$82,4,0),"")</f>
        <v/>
      </c>
      <c r="E106" s="139" t="str">
        <f>+IFERROR(VLOOKUP(C106,Hoja1!$A$1:$J$82,10,0),"")</f>
        <v/>
      </c>
      <c r="F106" s="139" t="str">
        <f>+IFERROR(VLOOKUP(C106,Hoja1!$A$1:$I$82,3,0),"")</f>
        <v/>
      </c>
      <c r="G106" s="138" t="str">
        <f>+IFERROR(VLOOKUP(C106,Hoja1!$A$1:$K$82,11,0),"")</f>
        <v/>
      </c>
      <c r="H106" s="140" t="str">
        <f>+IFERROR(VLOOKUP(C106,Hoja1!$A$1:$L$82,12,0),"")</f>
        <v/>
      </c>
      <c r="I106" s="138"/>
      <c r="J106" s="115">
        <v>92</v>
      </c>
      <c r="K106" s="145"/>
      <c r="L106" s="112"/>
      <c r="M106" s="141"/>
      <c r="N106" s="142"/>
      <c r="O106" s="142"/>
      <c r="P106" s="142"/>
      <c r="Q106" s="142"/>
      <c r="R106" s="142"/>
      <c r="S106" s="142"/>
      <c r="T106" s="112"/>
      <c r="U106" s="112"/>
      <c r="V106" s="112"/>
      <c r="W106" s="112"/>
      <c r="X106" s="112"/>
      <c r="Y106" s="112"/>
      <c r="Z106" s="112"/>
    </row>
    <row r="107" spans="1:26" ht="99.75" customHeight="1" x14ac:dyDescent="0.2">
      <c r="A107" s="112"/>
      <c r="B107" s="137">
        <f t="shared" si="0"/>
        <v>93</v>
      </c>
      <c r="C107" s="138" t="str">
        <f t="array" ref="C107">+IFERROR(INDEX(Hoja1!$A$2:$A$82,MATCH(J107,Hoja1!$H$2:$H$82,0)),"")</f>
        <v/>
      </c>
      <c r="D107" s="139" t="str">
        <f>IFERROR(VLOOKUP(C107,Hoja1!$A$2:$H$82,4,0),"")</f>
        <v/>
      </c>
      <c r="E107" s="139" t="str">
        <f>+IFERROR(VLOOKUP(C107,Hoja1!$A$1:$J$82,10,0),"")</f>
        <v/>
      </c>
      <c r="F107" s="139" t="str">
        <f>+IFERROR(VLOOKUP(C107,Hoja1!$A$1:$I$82,3,0),"")</f>
        <v/>
      </c>
      <c r="G107" s="138" t="str">
        <f>+IFERROR(VLOOKUP(C107,Hoja1!$A$1:$K$82,11,0),"")</f>
        <v/>
      </c>
      <c r="H107" s="140" t="str">
        <f>+IFERROR(VLOOKUP(C107,Hoja1!$A$1:$L$82,12,0),"")</f>
        <v/>
      </c>
      <c r="I107" s="138"/>
      <c r="J107" s="115">
        <v>93</v>
      </c>
      <c r="K107" s="145"/>
      <c r="L107" s="112"/>
      <c r="M107" s="141"/>
      <c r="N107" s="142"/>
      <c r="O107" s="142"/>
      <c r="P107" s="142"/>
      <c r="Q107" s="142"/>
      <c r="R107" s="142"/>
      <c r="S107" s="142"/>
      <c r="T107" s="112"/>
      <c r="U107" s="112"/>
      <c r="V107" s="112"/>
      <c r="W107" s="112"/>
      <c r="X107" s="112"/>
      <c r="Y107" s="112"/>
      <c r="Z107" s="112"/>
    </row>
    <row r="108" spans="1:26" ht="99.75" customHeight="1" x14ac:dyDescent="0.2">
      <c r="A108" s="112"/>
      <c r="B108" s="143">
        <f t="shared" si="0"/>
        <v>94</v>
      </c>
      <c r="C108" s="138" t="str">
        <f t="array" ref="C108">+IFERROR(INDEX(Hoja1!$A$2:$A$82,MATCH(J108,Hoja1!$H$2:$H$82,0)),"")</f>
        <v/>
      </c>
      <c r="D108" s="139" t="str">
        <f>IFERROR(VLOOKUP(C108,Hoja1!$A$2:$H$82,4,0),"")</f>
        <v/>
      </c>
      <c r="E108" s="139" t="str">
        <f>+IFERROR(VLOOKUP(C108,Hoja1!$A$1:$J$82,10,0),"")</f>
        <v/>
      </c>
      <c r="F108" s="139" t="str">
        <f>+IFERROR(VLOOKUP(C108,Hoja1!$A$1:$I$82,3,0),"")</f>
        <v/>
      </c>
      <c r="G108" s="138" t="str">
        <f>+IFERROR(VLOOKUP(C108,Hoja1!$A$1:$K$82,11,0),"")</f>
        <v/>
      </c>
      <c r="H108" s="140" t="str">
        <f>+IFERROR(VLOOKUP(C108,Hoja1!$A$1:$L$82,12,0),"")</f>
        <v/>
      </c>
      <c r="I108" s="138"/>
      <c r="J108" s="115">
        <v>94</v>
      </c>
      <c r="K108" s="145"/>
      <c r="L108" s="112"/>
      <c r="M108" s="141"/>
      <c r="N108" s="142"/>
      <c r="O108" s="142"/>
      <c r="P108" s="142"/>
      <c r="Q108" s="142"/>
      <c r="R108" s="142"/>
      <c r="S108" s="142"/>
      <c r="T108" s="112"/>
      <c r="U108" s="112"/>
      <c r="V108" s="112"/>
      <c r="W108" s="112"/>
      <c r="X108" s="112"/>
      <c r="Y108" s="112"/>
      <c r="Z108" s="112"/>
    </row>
    <row r="109" spans="1:26" ht="99.75" customHeight="1" x14ac:dyDescent="0.2">
      <c r="A109" s="112"/>
      <c r="B109" s="137">
        <f t="shared" si="0"/>
        <v>95</v>
      </c>
      <c r="C109" s="138" t="str">
        <f t="array" ref="C109">+IFERROR(INDEX(Hoja1!$A$2:$A$82,MATCH(J109,Hoja1!$H$2:$H$82,0)),"")</f>
        <v/>
      </c>
      <c r="D109" s="139" t="str">
        <f>IFERROR(VLOOKUP(C109,Hoja1!$A$2:$H$82,4,0),"")</f>
        <v/>
      </c>
      <c r="E109" s="139" t="str">
        <f>+IFERROR(VLOOKUP(C109,Hoja1!$A$1:$J$82,10,0),"")</f>
        <v/>
      </c>
      <c r="F109" s="139" t="str">
        <f>+IFERROR(VLOOKUP(C109,Hoja1!$A$1:$I$82,3,0),"")</f>
        <v/>
      </c>
      <c r="G109" s="138" t="str">
        <f>+IFERROR(VLOOKUP(C109,Hoja1!$A$1:$K$82,11,0),"")</f>
        <v/>
      </c>
      <c r="H109" s="140" t="str">
        <f>+IFERROR(VLOOKUP(C109,Hoja1!$A$1:$L$82,12,0),"")</f>
        <v/>
      </c>
      <c r="I109" s="138"/>
      <c r="J109" s="115">
        <v>95</v>
      </c>
      <c r="K109" s="145"/>
      <c r="L109" s="112"/>
      <c r="M109" s="141"/>
      <c r="N109" s="142"/>
      <c r="O109" s="142"/>
      <c r="P109" s="142"/>
      <c r="Q109" s="142"/>
      <c r="R109" s="142"/>
      <c r="S109" s="142"/>
      <c r="T109" s="112"/>
      <c r="U109" s="112"/>
      <c r="V109" s="112"/>
      <c r="W109" s="112"/>
      <c r="X109" s="112"/>
      <c r="Y109" s="112"/>
      <c r="Z109" s="112"/>
    </row>
    <row r="110" spans="1:26" ht="99.75" customHeight="1" x14ac:dyDescent="0.2">
      <c r="A110" s="112"/>
      <c r="B110" s="143">
        <f t="shared" si="0"/>
        <v>96</v>
      </c>
      <c r="C110" s="138" t="str">
        <f t="array" ref="C110">+IFERROR(INDEX(Hoja1!$A$2:$A$82,MATCH(J110,Hoja1!$H$2:$H$82,0)),"")</f>
        <v/>
      </c>
      <c r="D110" s="139" t="str">
        <f>IFERROR(VLOOKUP(C110,Hoja1!$A$2:$H$82,4,0),"")</f>
        <v/>
      </c>
      <c r="E110" s="139" t="str">
        <f>+IFERROR(VLOOKUP(C110,Hoja1!$A$1:$J$82,10,0),"")</f>
        <v/>
      </c>
      <c r="F110" s="139" t="str">
        <f>+IFERROR(VLOOKUP(C110,Hoja1!$A$1:$I$82,3,0),"")</f>
        <v/>
      </c>
      <c r="G110" s="138" t="str">
        <f>+IFERROR(VLOOKUP(C110,Hoja1!$A$1:$K$82,11,0),"")</f>
        <v/>
      </c>
      <c r="H110" s="140" t="str">
        <f>+IFERROR(VLOOKUP(C110,Hoja1!$A$1:$L$82,12,0),"")</f>
        <v/>
      </c>
      <c r="I110" s="138"/>
      <c r="J110" s="115">
        <v>96</v>
      </c>
      <c r="K110" s="145"/>
      <c r="L110" s="112"/>
      <c r="M110" s="141"/>
      <c r="N110" s="142"/>
      <c r="O110" s="142"/>
      <c r="P110" s="142"/>
      <c r="Q110" s="142"/>
      <c r="R110" s="142"/>
      <c r="S110" s="142"/>
      <c r="T110" s="112"/>
      <c r="U110" s="112"/>
      <c r="V110" s="112"/>
      <c r="W110" s="112"/>
      <c r="X110" s="112"/>
      <c r="Y110" s="112"/>
      <c r="Z110" s="112"/>
    </row>
    <row r="111" spans="1:26" ht="99.75" customHeight="1" x14ac:dyDescent="0.2">
      <c r="A111" s="112"/>
      <c r="B111" s="137">
        <f t="shared" si="0"/>
        <v>97</v>
      </c>
      <c r="C111" s="138" t="str">
        <f t="array" ref="C111">+IFERROR(INDEX(Hoja1!$A$2:$A$82,MATCH(J111,Hoja1!$H$2:$H$82,0)),"")</f>
        <v/>
      </c>
      <c r="D111" s="139" t="str">
        <f>IFERROR(VLOOKUP(C111,Hoja1!$A$2:$H$82,4,0),"")</f>
        <v/>
      </c>
      <c r="E111" s="139" t="str">
        <f>+IFERROR(VLOOKUP(C111,Hoja1!$A$1:$J$82,10,0),"")</f>
        <v/>
      </c>
      <c r="F111" s="139" t="str">
        <f>+IFERROR(VLOOKUP(C111,Hoja1!$A$1:$I$82,3,0),"")</f>
        <v/>
      </c>
      <c r="G111" s="138" t="str">
        <f>+IFERROR(VLOOKUP(C111,Hoja1!$A$1:$K$82,11,0),"")</f>
        <v/>
      </c>
      <c r="H111" s="140" t="str">
        <f>+IFERROR(VLOOKUP(C111,Hoja1!$A$1:$L$82,12,0),"")</f>
        <v/>
      </c>
      <c r="I111" s="138"/>
      <c r="J111" s="115">
        <v>97</v>
      </c>
      <c r="K111" s="145"/>
      <c r="L111" s="112"/>
      <c r="M111" s="141"/>
      <c r="N111" s="142"/>
      <c r="O111" s="142"/>
      <c r="P111" s="142"/>
      <c r="Q111" s="142"/>
      <c r="R111" s="142"/>
      <c r="S111" s="142"/>
      <c r="T111" s="112"/>
      <c r="U111" s="112"/>
      <c r="V111" s="112"/>
      <c r="W111" s="112"/>
      <c r="X111" s="112"/>
      <c r="Y111" s="112"/>
      <c r="Z111" s="112"/>
    </row>
    <row r="112" spans="1:26" ht="99.75" customHeight="1" x14ac:dyDescent="0.2">
      <c r="A112" s="112"/>
      <c r="B112" s="137">
        <f t="shared" si="0"/>
        <v>98</v>
      </c>
      <c r="C112" s="138" t="str">
        <f t="array" ref="C112">+IFERROR(INDEX(Hoja1!$A$2:$A$82,MATCH(J112,Hoja1!$H$2:$H$82,0)),"")</f>
        <v/>
      </c>
      <c r="D112" s="139" t="str">
        <f>IFERROR(VLOOKUP(C112,Hoja1!$A$2:$H$82,4,0),"")</f>
        <v/>
      </c>
      <c r="E112" s="139" t="str">
        <f>+IFERROR(VLOOKUP(C112,Hoja1!$A$1:$J$82,10,0),"")</f>
        <v/>
      </c>
      <c r="F112" s="139" t="str">
        <f>+IFERROR(VLOOKUP(C112,Hoja1!$A$1:$I$82,3,0),"")</f>
        <v/>
      </c>
      <c r="G112" s="138" t="str">
        <f>+IFERROR(VLOOKUP(C112,Hoja1!$A$1:$K$82,11,0),"")</f>
        <v/>
      </c>
      <c r="H112" s="140" t="str">
        <f>+IFERROR(VLOOKUP(C112,Hoja1!$A$1:$L$82,12,0),"")</f>
        <v/>
      </c>
      <c r="I112" s="138"/>
      <c r="J112" s="115">
        <v>98</v>
      </c>
      <c r="K112" s="145"/>
      <c r="L112" s="112"/>
      <c r="M112" s="141"/>
      <c r="N112" s="142"/>
      <c r="O112" s="142"/>
      <c r="P112" s="142"/>
      <c r="Q112" s="142"/>
      <c r="R112" s="142"/>
      <c r="S112" s="142"/>
      <c r="T112" s="112"/>
      <c r="U112" s="112"/>
      <c r="V112" s="112"/>
      <c r="W112" s="112"/>
      <c r="X112" s="112"/>
      <c r="Y112" s="112"/>
      <c r="Z112" s="112"/>
    </row>
    <row r="113" spans="1:26" ht="99.75" customHeight="1" x14ac:dyDescent="0.2">
      <c r="A113" s="112"/>
      <c r="B113" s="137">
        <f t="shared" si="0"/>
        <v>99</v>
      </c>
      <c r="C113" s="138" t="str">
        <f t="array" ref="C113">+IFERROR(INDEX(Hoja1!$A$2:$A$82,MATCH(J113,Hoja1!$H$2:$H$82,0)),"")</f>
        <v/>
      </c>
      <c r="D113" s="139" t="str">
        <f>IFERROR(VLOOKUP(C113,Hoja1!$A$2:$H$82,4,0),"")</f>
        <v/>
      </c>
      <c r="E113" s="139" t="str">
        <f>+IFERROR(VLOOKUP(C113,Hoja1!$A$1:$J$82,10,0),"")</f>
        <v/>
      </c>
      <c r="F113" s="139" t="str">
        <f>+IFERROR(VLOOKUP(C113,Hoja1!$A$1:$I$82,3,0),"")</f>
        <v/>
      </c>
      <c r="G113" s="138" t="str">
        <f>+IFERROR(VLOOKUP(C113,Hoja1!$A$1:$K$82,11,0),"")</f>
        <v/>
      </c>
      <c r="H113" s="140" t="str">
        <f>+IFERROR(VLOOKUP(C113,Hoja1!$A$1:$L$82,12,0),"")</f>
        <v/>
      </c>
      <c r="I113" s="138"/>
      <c r="J113" s="115">
        <v>99</v>
      </c>
      <c r="K113" s="145"/>
      <c r="L113" s="112"/>
      <c r="M113" s="141"/>
      <c r="N113" s="142"/>
      <c r="O113" s="142"/>
      <c r="P113" s="142"/>
      <c r="Q113" s="142"/>
      <c r="R113" s="142"/>
      <c r="S113" s="142"/>
      <c r="T113" s="112"/>
      <c r="U113" s="112"/>
      <c r="V113" s="112"/>
      <c r="W113" s="112"/>
      <c r="X113" s="112"/>
      <c r="Y113" s="112"/>
      <c r="Z113" s="112"/>
    </row>
    <row r="114" spans="1:26" ht="99.75" customHeight="1" x14ac:dyDescent="0.2">
      <c r="A114" s="112"/>
      <c r="B114" s="137">
        <f t="shared" si="0"/>
        <v>100</v>
      </c>
      <c r="C114" s="138" t="str">
        <f t="array" ref="C114">+IFERROR(INDEX(Hoja1!$A$2:$A$82,MATCH(J114,Hoja1!$H$2:$H$82,0)),"")</f>
        <v/>
      </c>
      <c r="D114" s="139" t="str">
        <f>IFERROR(VLOOKUP(C114,Hoja1!$A$2:$H$82,4,0),"")</f>
        <v/>
      </c>
      <c r="E114" s="139" t="str">
        <f>+IFERROR(VLOOKUP(C114,Hoja1!$A$1:$J$82,10,0),"")</f>
        <v/>
      </c>
      <c r="F114" s="139" t="str">
        <f>+IFERROR(VLOOKUP(C114,Hoja1!$A$1:$I$82,3,0),"")</f>
        <v/>
      </c>
      <c r="G114" s="138" t="str">
        <f>+IFERROR(VLOOKUP(C114,Hoja1!$A$1:$K$82,11,0),"")</f>
        <v/>
      </c>
      <c r="H114" s="140" t="str">
        <f>+IFERROR(VLOOKUP(C114,Hoja1!$A$1:$L$82,12,0),"")</f>
        <v/>
      </c>
      <c r="I114" s="138"/>
      <c r="J114" s="115">
        <v>100</v>
      </c>
      <c r="K114" s="145"/>
      <c r="L114" s="112"/>
      <c r="M114" s="141"/>
      <c r="N114" s="142"/>
      <c r="O114" s="142"/>
      <c r="P114" s="142"/>
      <c r="Q114" s="142"/>
      <c r="R114" s="142"/>
      <c r="S114" s="142"/>
      <c r="T114" s="112"/>
      <c r="U114" s="112"/>
      <c r="V114" s="112"/>
      <c r="W114" s="112"/>
      <c r="X114" s="112"/>
      <c r="Y114" s="112"/>
      <c r="Z114" s="112"/>
    </row>
    <row r="115" spans="1:26" ht="99.75" customHeight="1" x14ac:dyDescent="0.2">
      <c r="A115" s="112"/>
      <c r="B115" s="143">
        <f t="shared" si="0"/>
        <v>101</v>
      </c>
      <c r="C115" s="138" t="str">
        <f t="array" ref="C115">+IFERROR(INDEX(Hoja1!$A$2:$A$82,MATCH(J115,Hoja1!$H$2:$H$82,0)),"")</f>
        <v/>
      </c>
      <c r="D115" s="139" t="str">
        <f>IFERROR(VLOOKUP(C115,Hoja1!$A$2:$H$82,4,0),"")</f>
        <v/>
      </c>
      <c r="E115" s="139" t="str">
        <f>+IFERROR(VLOOKUP(C115,Hoja1!$A$1:$J$82,10,0),"")</f>
        <v/>
      </c>
      <c r="F115" s="139" t="str">
        <f>+IFERROR(VLOOKUP(C115,Hoja1!$A$1:$I$82,3,0),"")</f>
        <v/>
      </c>
      <c r="G115" s="138" t="str">
        <f>+IFERROR(VLOOKUP(C115,Hoja1!$A$1:$K$82,11,0),"")</f>
        <v/>
      </c>
      <c r="H115" s="140" t="str">
        <f>+IFERROR(VLOOKUP(C115,Hoja1!$A$1:$L$82,12,0),"")</f>
        <v/>
      </c>
      <c r="I115" s="138"/>
      <c r="J115" s="115">
        <v>101</v>
      </c>
      <c r="K115" s="145"/>
      <c r="L115" s="112"/>
      <c r="M115" s="141"/>
      <c r="N115" s="142"/>
      <c r="O115" s="142"/>
      <c r="P115" s="142"/>
      <c r="Q115" s="142"/>
      <c r="R115" s="142"/>
      <c r="S115" s="142"/>
      <c r="T115" s="112"/>
      <c r="U115" s="112"/>
      <c r="V115" s="112"/>
      <c r="W115" s="112"/>
      <c r="X115" s="112"/>
      <c r="Y115" s="112"/>
      <c r="Z115" s="112"/>
    </row>
    <row r="116" spans="1:26" ht="99.75" customHeight="1" x14ac:dyDescent="0.2">
      <c r="A116" s="112"/>
      <c r="B116" s="137">
        <f t="shared" si="0"/>
        <v>102</v>
      </c>
      <c r="C116" s="138" t="str">
        <f t="array" ref="C116">+IFERROR(INDEX(Hoja1!$A$2:$A$82,MATCH(J116,Hoja1!$H$2:$H$82,0)),"")</f>
        <v/>
      </c>
      <c r="D116" s="139" t="str">
        <f>IFERROR(VLOOKUP(C116,Hoja1!$A$2:$H$82,4,0),"")</f>
        <v/>
      </c>
      <c r="E116" s="139" t="str">
        <f>+IFERROR(VLOOKUP(C116,Hoja1!$A$1:$J$82,10,0),"")</f>
        <v/>
      </c>
      <c r="F116" s="139" t="str">
        <f>+IFERROR(VLOOKUP(C116,Hoja1!$A$1:$I$82,3,0),"")</f>
        <v/>
      </c>
      <c r="G116" s="138" t="str">
        <f>+IFERROR(VLOOKUP(C116,Hoja1!$A$1:$K$82,11,0),"")</f>
        <v/>
      </c>
      <c r="H116" s="140" t="str">
        <f>+IFERROR(VLOOKUP(C116,Hoja1!$A$1:$L$82,12,0),"")</f>
        <v/>
      </c>
      <c r="I116" s="138"/>
      <c r="J116" s="115">
        <v>102</v>
      </c>
      <c r="K116" s="145"/>
      <c r="L116" s="112"/>
      <c r="M116" s="141"/>
      <c r="N116" s="142"/>
      <c r="O116" s="142"/>
      <c r="P116" s="142"/>
      <c r="Q116" s="142"/>
      <c r="R116" s="142"/>
      <c r="S116" s="142"/>
      <c r="T116" s="112"/>
      <c r="U116" s="112"/>
      <c r="V116" s="112"/>
      <c r="W116" s="112"/>
      <c r="X116" s="112"/>
      <c r="Y116" s="112"/>
      <c r="Z116" s="112"/>
    </row>
    <row r="117" spans="1:26" ht="99.75" customHeight="1" x14ac:dyDescent="0.2">
      <c r="A117" s="112"/>
      <c r="B117" s="137">
        <f t="shared" si="0"/>
        <v>103</v>
      </c>
      <c r="C117" s="138" t="str">
        <f t="array" ref="C117">+IFERROR(INDEX(Hoja1!$A$2:$A$82,MATCH(J117,Hoja1!$H$2:$H$82,0)),"")</f>
        <v/>
      </c>
      <c r="D117" s="139" t="str">
        <f>IFERROR(VLOOKUP(C117,Hoja1!$A$2:$H$82,4,0),"")</f>
        <v/>
      </c>
      <c r="E117" s="139" t="str">
        <f>+IFERROR(VLOOKUP(C117,Hoja1!$A$1:$J$82,10,0),"")</f>
        <v/>
      </c>
      <c r="F117" s="139" t="str">
        <f>+IFERROR(VLOOKUP(C117,Hoja1!$A$1:$I$82,3,0),"")</f>
        <v/>
      </c>
      <c r="G117" s="138" t="str">
        <f>+IFERROR(VLOOKUP(C117,Hoja1!$A$1:$K$82,11,0),"")</f>
        <v/>
      </c>
      <c r="H117" s="140" t="str">
        <f>+IFERROR(VLOOKUP(C117,Hoja1!$A$1:$L$82,12,0),"")</f>
        <v/>
      </c>
      <c r="I117" s="138"/>
      <c r="J117" s="115">
        <v>103</v>
      </c>
      <c r="K117" s="145"/>
      <c r="L117" s="112"/>
      <c r="M117" s="141"/>
      <c r="N117" s="142"/>
      <c r="O117" s="142"/>
      <c r="P117" s="142"/>
      <c r="Q117" s="142"/>
      <c r="R117" s="142"/>
      <c r="S117" s="142"/>
      <c r="T117" s="112"/>
      <c r="U117" s="112"/>
      <c r="V117" s="112"/>
      <c r="W117" s="112"/>
      <c r="X117" s="112"/>
      <c r="Y117" s="112"/>
      <c r="Z117" s="112"/>
    </row>
    <row r="118" spans="1:26" ht="99.75" customHeight="1" x14ac:dyDescent="0.2">
      <c r="A118" s="112"/>
      <c r="B118" s="137">
        <f t="shared" si="0"/>
        <v>104</v>
      </c>
      <c r="C118" s="138" t="str">
        <f t="array" ref="C118">+IFERROR(INDEX(Hoja1!$A$2:$A$82,MATCH(J118,Hoja1!$H$2:$H$82,0)),"")</f>
        <v/>
      </c>
      <c r="D118" s="139" t="str">
        <f>IFERROR(VLOOKUP(C118,Hoja1!$A$2:$H$82,4,0),"")</f>
        <v/>
      </c>
      <c r="E118" s="139" t="str">
        <f>+IFERROR(VLOOKUP(C118,Hoja1!$A$1:$J$82,10,0),"")</f>
        <v/>
      </c>
      <c r="F118" s="139" t="str">
        <f>+IFERROR(VLOOKUP(C118,Hoja1!$A$1:$I$82,3,0),"")</f>
        <v/>
      </c>
      <c r="G118" s="138" t="str">
        <f>+IFERROR(VLOOKUP(C118,Hoja1!$A$1:$K$82,11,0),"")</f>
        <v/>
      </c>
      <c r="H118" s="140" t="str">
        <f>+IFERROR(VLOOKUP(C118,Hoja1!$A$1:$L$82,12,0),"")</f>
        <v/>
      </c>
      <c r="I118" s="138"/>
      <c r="J118" s="115">
        <v>104</v>
      </c>
      <c r="K118" s="145"/>
      <c r="L118" s="112"/>
      <c r="M118" s="141"/>
      <c r="N118" s="142"/>
      <c r="O118" s="142"/>
      <c r="P118" s="142"/>
      <c r="Q118" s="142"/>
      <c r="R118" s="142"/>
      <c r="S118" s="142"/>
      <c r="T118" s="112"/>
      <c r="U118" s="112"/>
      <c r="V118" s="112"/>
      <c r="W118" s="112"/>
      <c r="X118" s="112"/>
      <c r="Y118" s="112"/>
      <c r="Z118" s="112"/>
    </row>
    <row r="119" spans="1:26" ht="99.75" customHeight="1" x14ac:dyDescent="0.2">
      <c r="A119" s="112"/>
      <c r="B119" s="137">
        <f t="shared" si="0"/>
        <v>105</v>
      </c>
      <c r="C119" s="138" t="str">
        <f t="array" ref="C119">+IFERROR(INDEX(Hoja1!$A$2:$A$82,MATCH(J119,Hoja1!$H$2:$H$82,0)),"")</f>
        <v/>
      </c>
      <c r="D119" s="139" t="str">
        <f>IFERROR(VLOOKUP(C119,Hoja1!$A$2:$H$82,4,0),"")</f>
        <v/>
      </c>
      <c r="E119" s="139" t="str">
        <f>+IFERROR(VLOOKUP(C119,Hoja1!$A$1:$J$82,10,0),"")</f>
        <v/>
      </c>
      <c r="F119" s="139" t="str">
        <f>+IFERROR(VLOOKUP(C119,Hoja1!$A$1:$I$82,3,0),"")</f>
        <v/>
      </c>
      <c r="G119" s="138" t="str">
        <f>+IFERROR(VLOOKUP(C119,Hoja1!$A$1:$K$82,11,0),"")</f>
        <v/>
      </c>
      <c r="H119" s="140" t="str">
        <f>+IFERROR(VLOOKUP(C119,Hoja1!$A$1:$L$82,12,0),"")</f>
        <v/>
      </c>
      <c r="I119" s="138"/>
      <c r="J119" s="115">
        <v>105</v>
      </c>
      <c r="K119" s="145"/>
      <c r="L119" s="112"/>
      <c r="M119" s="141"/>
      <c r="N119" s="142"/>
      <c r="O119" s="142"/>
      <c r="P119" s="142"/>
      <c r="Q119" s="142"/>
      <c r="R119" s="142"/>
      <c r="S119" s="142"/>
      <c r="T119" s="112"/>
      <c r="U119" s="112"/>
      <c r="V119" s="112"/>
      <c r="W119" s="112"/>
      <c r="X119" s="112"/>
      <c r="Y119" s="112"/>
      <c r="Z119" s="112"/>
    </row>
    <row r="120" spans="1:26" ht="99.75" customHeight="1" x14ac:dyDescent="0.2">
      <c r="A120" s="112"/>
      <c r="B120" s="143">
        <f t="shared" si="0"/>
        <v>106</v>
      </c>
      <c r="C120" s="138" t="str">
        <f t="array" ref="C120">+IFERROR(INDEX(Hoja1!$A$2:$A$82,MATCH(J120,Hoja1!$H$2:$H$82,0)),"")</f>
        <v/>
      </c>
      <c r="D120" s="139" t="str">
        <f>IFERROR(VLOOKUP(C120,Hoja1!$A$2:$H$82,4,0),"")</f>
        <v/>
      </c>
      <c r="E120" s="139" t="str">
        <f>+IFERROR(VLOOKUP(C120,Hoja1!$A$1:$J$82,10,0),"")</f>
        <v/>
      </c>
      <c r="F120" s="139" t="str">
        <f>+IFERROR(VLOOKUP(C120,Hoja1!$A$1:$I$82,3,0),"")</f>
        <v/>
      </c>
      <c r="G120" s="138" t="str">
        <f>+IFERROR(VLOOKUP(C120,Hoja1!$A$1:$K$82,11,0),"")</f>
        <v/>
      </c>
      <c r="H120" s="140" t="str">
        <f>+IFERROR(VLOOKUP(C120,Hoja1!$A$1:$L$82,12,0),"")</f>
        <v/>
      </c>
      <c r="I120" s="138"/>
      <c r="J120" s="115">
        <v>106</v>
      </c>
      <c r="K120" s="145"/>
      <c r="L120" s="112"/>
      <c r="M120" s="141"/>
      <c r="N120" s="142"/>
      <c r="O120" s="142"/>
      <c r="P120" s="142"/>
      <c r="Q120" s="142"/>
      <c r="R120" s="142"/>
      <c r="S120" s="142"/>
      <c r="T120" s="112"/>
      <c r="U120" s="112"/>
      <c r="V120" s="112"/>
      <c r="W120" s="112"/>
      <c r="X120" s="112"/>
      <c r="Y120" s="112"/>
      <c r="Z120" s="112"/>
    </row>
    <row r="121" spans="1:26" ht="99.75" customHeight="1" x14ac:dyDescent="0.2">
      <c r="A121" s="112"/>
      <c r="B121" s="137">
        <f t="shared" si="0"/>
        <v>107</v>
      </c>
      <c r="C121" s="138" t="str">
        <f t="array" ref="C121">+IFERROR(INDEX(Hoja1!$A$2:$A$82,MATCH(J121,Hoja1!$H$2:$H$82,0)),"")</f>
        <v/>
      </c>
      <c r="D121" s="139" t="str">
        <f>IFERROR(VLOOKUP(C121,Hoja1!$A$2:$H$82,4,0),"")</f>
        <v/>
      </c>
      <c r="E121" s="139" t="str">
        <f>+IFERROR(VLOOKUP(C121,Hoja1!$A$1:$J$82,10,0),"")</f>
        <v/>
      </c>
      <c r="F121" s="139" t="str">
        <f>+IFERROR(VLOOKUP(C121,Hoja1!$A$1:$I$82,3,0),"")</f>
        <v/>
      </c>
      <c r="G121" s="138" t="str">
        <f>+IFERROR(VLOOKUP(C121,Hoja1!$A$1:$K$82,11,0),"")</f>
        <v/>
      </c>
      <c r="H121" s="140" t="str">
        <f>+IFERROR(VLOOKUP(C121,Hoja1!$A$1:$L$82,12,0),"")</f>
        <v/>
      </c>
      <c r="I121" s="138"/>
      <c r="J121" s="115">
        <v>107</v>
      </c>
      <c r="K121" s="145"/>
      <c r="L121" s="112"/>
      <c r="M121" s="141"/>
      <c r="N121" s="142"/>
      <c r="O121" s="142"/>
      <c r="P121" s="142"/>
      <c r="Q121" s="142"/>
      <c r="R121" s="142"/>
      <c r="S121" s="142"/>
      <c r="T121" s="112"/>
      <c r="U121" s="112"/>
      <c r="V121" s="112"/>
      <c r="W121" s="112"/>
      <c r="X121" s="112"/>
      <c r="Y121" s="112"/>
      <c r="Z121" s="112"/>
    </row>
    <row r="122" spans="1:26" ht="99.75" customHeight="1" x14ac:dyDescent="0.2">
      <c r="A122" s="112"/>
      <c r="B122" s="137">
        <f t="shared" si="0"/>
        <v>108</v>
      </c>
      <c r="C122" s="138" t="str">
        <f t="array" ref="C122">+IFERROR(INDEX(Hoja1!$A$2:$A$82,MATCH(J122,Hoja1!$H$2:$H$82,0)),"")</f>
        <v/>
      </c>
      <c r="D122" s="139" t="str">
        <f>IFERROR(VLOOKUP(C122,Hoja1!$A$2:$H$82,4,0),"")</f>
        <v/>
      </c>
      <c r="E122" s="139" t="str">
        <f>+IFERROR(VLOOKUP(C122,Hoja1!$A$1:$J$82,10,0),"")</f>
        <v/>
      </c>
      <c r="F122" s="139" t="str">
        <f>+IFERROR(VLOOKUP(C122,Hoja1!$A$1:$I$82,3,0),"")</f>
        <v/>
      </c>
      <c r="G122" s="138" t="str">
        <f>+IFERROR(VLOOKUP(C122,Hoja1!$A$1:$K$82,11,0),"")</f>
        <v/>
      </c>
      <c r="H122" s="140" t="str">
        <f>+IFERROR(VLOOKUP(C122,Hoja1!$A$1:$L$82,12,0),"")</f>
        <v/>
      </c>
      <c r="I122" s="138"/>
      <c r="J122" s="115">
        <v>108</v>
      </c>
      <c r="K122" s="145"/>
      <c r="L122" s="112"/>
      <c r="M122" s="141"/>
      <c r="N122" s="142"/>
      <c r="O122" s="142"/>
      <c r="P122" s="142"/>
      <c r="Q122" s="142"/>
      <c r="R122" s="142"/>
      <c r="S122" s="142"/>
      <c r="T122" s="112"/>
      <c r="U122" s="112"/>
      <c r="V122" s="112"/>
      <c r="W122" s="112"/>
      <c r="X122" s="112"/>
      <c r="Y122" s="112"/>
      <c r="Z122" s="112"/>
    </row>
    <row r="123" spans="1:26" ht="99.75" customHeight="1" x14ac:dyDescent="0.2">
      <c r="A123" s="112"/>
      <c r="B123" s="137">
        <f t="shared" si="0"/>
        <v>109</v>
      </c>
      <c r="C123" s="138" t="str">
        <f t="array" ref="C123">+IFERROR(INDEX(Hoja1!$A$2:$A$82,MATCH(J123,Hoja1!$H$2:$H$82,0)),"")</f>
        <v/>
      </c>
      <c r="D123" s="139" t="str">
        <f>IFERROR(VLOOKUP(C123,Hoja1!$A$2:$H$82,4,0),"")</f>
        <v/>
      </c>
      <c r="E123" s="139" t="str">
        <f>+IFERROR(VLOOKUP(C123,Hoja1!$A$1:$J$82,10,0),"")</f>
        <v/>
      </c>
      <c r="F123" s="139" t="str">
        <f>+IFERROR(VLOOKUP(C123,Hoja1!$A$1:$I$82,3,0),"")</f>
        <v/>
      </c>
      <c r="G123" s="138" t="str">
        <f>+IFERROR(VLOOKUP(C123,Hoja1!$A$1:$K$82,11,0),"")</f>
        <v/>
      </c>
      <c r="H123" s="140" t="str">
        <f>+IFERROR(VLOOKUP(C123,Hoja1!$A$1:$L$82,12,0),"")</f>
        <v/>
      </c>
      <c r="I123" s="138"/>
      <c r="J123" s="115">
        <v>109</v>
      </c>
      <c r="K123" s="145"/>
      <c r="L123" s="112"/>
      <c r="M123" s="141"/>
      <c r="N123" s="142"/>
      <c r="O123" s="142"/>
      <c r="P123" s="142"/>
      <c r="Q123" s="142"/>
      <c r="R123" s="142"/>
      <c r="S123" s="142"/>
      <c r="T123" s="112"/>
      <c r="U123" s="112"/>
      <c r="V123" s="112"/>
      <c r="W123" s="112"/>
      <c r="X123" s="112"/>
      <c r="Y123" s="112"/>
      <c r="Z123" s="112"/>
    </row>
    <row r="124" spans="1:26" ht="99.75" customHeight="1" x14ac:dyDescent="0.2">
      <c r="A124" s="112"/>
      <c r="B124" s="137">
        <f t="shared" si="0"/>
        <v>110</v>
      </c>
      <c r="C124" s="138" t="str">
        <f t="array" ref="C124">+IFERROR(INDEX(Hoja1!$A$2:$A$82,MATCH(J124,Hoja1!$H$2:$H$82,0)),"")</f>
        <v/>
      </c>
      <c r="D124" s="139" t="str">
        <f>IFERROR(VLOOKUP(C124,Hoja1!$A$2:$H$82,4,0),"")</f>
        <v/>
      </c>
      <c r="E124" s="139" t="str">
        <f>+IFERROR(VLOOKUP(C124,Hoja1!$A$1:$J$82,10,0),"")</f>
        <v/>
      </c>
      <c r="F124" s="139" t="str">
        <f>+IFERROR(VLOOKUP(C124,Hoja1!$A$1:$I$82,3,0),"")</f>
        <v/>
      </c>
      <c r="G124" s="138" t="str">
        <f>+IFERROR(VLOOKUP(C124,Hoja1!$A$1:$K$82,11,0),"")</f>
        <v/>
      </c>
      <c r="H124" s="140" t="str">
        <f>+IFERROR(VLOOKUP(C124,Hoja1!$A$1:$L$82,12,0),"")</f>
        <v/>
      </c>
      <c r="I124" s="138"/>
      <c r="J124" s="115">
        <v>110</v>
      </c>
      <c r="K124" s="145"/>
      <c r="L124" s="112"/>
      <c r="M124" s="141"/>
      <c r="N124" s="142"/>
      <c r="O124" s="142"/>
      <c r="P124" s="142"/>
      <c r="Q124" s="142"/>
      <c r="R124" s="142"/>
      <c r="S124" s="142"/>
      <c r="T124" s="112"/>
      <c r="U124" s="112"/>
      <c r="V124" s="112"/>
      <c r="W124" s="112"/>
      <c r="X124" s="112"/>
      <c r="Y124" s="112"/>
      <c r="Z124" s="112"/>
    </row>
    <row r="125" spans="1:26" ht="99.75" customHeight="1" x14ac:dyDescent="0.2">
      <c r="A125" s="112"/>
      <c r="B125" s="143">
        <f t="shared" si="0"/>
        <v>111</v>
      </c>
      <c r="C125" s="138" t="str">
        <f t="array" ref="C125">+IFERROR(INDEX(Hoja1!$A$2:$A$82,MATCH(J125,Hoja1!$H$2:$H$82,0)),"")</f>
        <v/>
      </c>
      <c r="D125" s="139" t="str">
        <f>IFERROR(VLOOKUP(C125,Hoja1!$A$2:$H$82,4,0),"")</f>
        <v/>
      </c>
      <c r="E125" s="139" t="str">
        <f>+IFERROR(VLOOKUP(C125,Hoja1!$A$1:$J$82,10,0),"")</f>
        <v/>
      </c>
      <c r="F125" s="139" t="str">
        <f>+IFERROR(VLOOKUP(C125,Hoja1!$A$1:$I$82,3,0),"")</f>
        <v/>
      </c>
      <c r="G125" s="138" t="str">
        <f>+IFERROR(VLOOKUP(C125,Hoja1!$A$1:$K$82,11,0),"")</f>
        <v/>
      </c>
      <c r="H125" s="140" t="str">
        <f>+IFERROR(VLOOKUP(C125,Hoja1!$A$1:$L$82,12,0),"")</f>
        <v/>
      </c>
      <c r="I125" s="138"/>
      <c r="J125" s="115">
        <v>111</v>
      </c>
      <c r="K125" s="145"/>
      <c r="L125" s="112"/>
      <c r="M125" s="141"/>
      <c r="N125" s="142"/>
      <c r="O125" s="142"/>
      <c r="P125" s="142"/>
      <c r="Q125" s="142"/>
      <c r="R125" s="142"/>
      <c r="S125" s="142"/>
      <c r="T125" s="112"/>
      <c r="U125" s="112"/>
      <c r="V125" s="112"/>
      <c r="W125" s="112"/>
      <c r="X125" s="112"/>
      <c r="Y125" s="112"/>
      <c r="Z125" s="112"/>
    </row>
    <row r="126" spans="1:26" ht="99.75" customHeight="1" x14ac:dyDescent="0.2">
      <c r="A126" s="112"/>
      <c r="B126" s="137">
        <f t="shared" si="0"/>
        <v>112</v>
      </c>
      <c r="C126" s="138" t="str">
        <f t="array" ref="C126">+IFERROR(INDEX(Hoja1!$A$2:$A$82,MATCH(J126,Hoja1!$H$2:$H$82,0)),"")</f>
        <v/>
      </c>
      <c r="D126" s="139" t="str">
        <f>IFERROR(VLOOKUP(C126,Hoja1!$A$2:$H$82,4,0),"")</f>
        <v/>
      </c>
      <c r="E126" s="139" t="str">
        <f>+IFERROR(VLOOKUP(C126,Hoja1!$A$1:$J$82,10,0),"")</f>
        <v/>
      </c>
      <c r="F126" s="139" t="str">
        <f>+IFERROR(VLOOKUP(C126,Hoja1!$A$1:$I$82,3,0),"")</f>
        <v/>
      </c>
      <c r="G126" s="138" t="str">
        <f>+IFERROR(VLOOKUP(C126,Hoja1!$A$1:$K$82,11,0),"")</f>
        <v/>
      </c>
      <c r="H126" s="140" t="str">
        <f>+IFERROR(VLOOKUP(C126,Hoja1!$A$1:$L$82,12,0),"")</f>
        <v/>
      </c>
      <c r="I126" s="138"/>
      <c r="J126" s="115">
        <v>112</v>
      </c>
      <c r="K126" s="145"/>
      <c r="L126" s="112"/>
      <c r="M126" s="141"/>
      <c r="N126" s="142"/>
      <c r="O126" s="142"/>
      <c r="P126" s="142"/>
      <c r="Q126" s="142"/>
      <c r="R126" s="142"/>
      <c r="S126" s="142"/>
      <c r="T126" s="112"/>
      <c r="U126" s="112"/>
      <c r="V126" s="112"/>
      <c r="W126" s="112"/>
      <c r="X126" s="112"/>
      <c r="Y126" s="112"/>
      <c r="Z126" s="112"/>
    </row>
    <row r="127" spans="1:26" ht="99.75" customHeight="1" x14ac:dyDescent="0.2">
      <c r="A127" s="112"/>
      <c r="B127" s="137">
        <f t="shared" si="0"/>
        <v>113</v>
      </c>
      <c r="C127" s="138" t="str">
        <f t="array" ref="C127">+IFERROR(INDEX(Hoja1!$A$2:$A$82,MATCH(J127,Hoja1!$H$2:$H$82,0)),"")</f>
        <v/>
      </c>
      <c r="D127" s="139" t="str">
        <f>IFERROR(VLOOKUP(C127,Hoja1!$A$2:$H$82,4,0),"")</f>
        <v/>
      </c>
      <c r="E127" s="139" t="str">
        <f>+IFERROR(VLOOKUP(C127,Hoja1!$A$1:$J$82,10,0),"")</f>
        <v/>
      </c>
      <c r="F127" s="139" t="str">
        <f>+IFERROR(VLOOKUP(C127,Hoja1!$A$1:$I$82,3,0),"")</f>
        <v/>
      </c>
      <c r="G127" s="138" t="str">
        <f>+IFERROR(VLOOKUP(C127,Hoja1!$A$1:$K$82,11,0),"")</f>
        <v/>
      </c>
      <c r="H127" s="140" t="str">
        <f>+IFERROR(VLOOKUP(C127,Hoja1!$A$1:$L$82,12,0),"")</f>
        <v/>
      </c>
      <c r="I127" s="138"/>
      <c r="J127" s="115">
        <v>113</v>
      </c>
      <c r="K127" s="145"/>
      <c r="L127" s="112"/>
      <c r="M127" s="141"/>
      <c r="N127" s="142"/>
      <c r="O127" s="142"/>
      <c r="P127" s="142"/>
      <c r="Q127" s="142"/>
      <c r="R127" s="142"/>
      <c r="S127" s="142"/>
      <c r="T127" s="112"/>
      <c r="U127" s="112"/>
      <c r="V127" s="112"/>
      <c r="W127" s="112"/>
      <c r="X127" s="112"/>
      <c r="Y127" s="112"/>
      <c r="Z127" s="112"/>
    </row>
    <row r="128" spans="1:26" ht="99.75" customHeight="1" x14ac:dyDescent="0.2">
      <c r="A128" s="112"/>
      <c r="B128" s="137">
        <f t="shared" si="0"/>
        <v>114</v>
      </c>
      <c r="C128" s="138" t="str">
        <f t="array" ref="C128">+IFERROR(INDEX(Hoja1!$A$2:$A$82,MATCH(J128,Hoja1!$H$2:$H$82,0)),"")</f>
        <v/>
      </c>
      <c r="D128" s="139" t="str">
        <f>IFERROR(VLOOKUP(C128,Hoja1!$A$2:$H$82,4,0),"")</f>
        <v/>
      </c>
      <c r="E128" s="139" t="str">
        <f>+IFERROR(VLOOKUP(C128,Hoja1!$A$1:$J$82,10,0),"")</f>
        <v/>
      </c>
      <c r="F128" s="139" t="str">
        <f>+IFERROR(VLOOKUP(C128,Hoja1!$A$1:$I$82,3,0),"")</f>
        <v/>
      </c>
      <c r="G128" s="138" t="str">
        <f>+IFERROR(VLOOKUP(C128,Hoja1!$A$1:$K$82,11,0),"")</f>
        <v/>
      </c>
      <c r="H128" s="140" t="str">
        <f>+IFERROR(VLOOKUP(C128,Hoja1!$A$1:$L$82,12,0),"")</f>
        <v/>
      </c>
      <c r="I128" s="138"/>
      <c r="J128" s="115">
        <v>114</v>
      </c>
      <c r="K128" s="145"/>
      <c r="L128" s="112"/>
      <c r="M128" s="141"/>
      <c r="N128" s="142"/>
      <c r="O128" s="142"/>
      <c r="P128" s="142"/>
      <c r="Q128" s="142"/>
      <c r="R128" s="142"/>
      <c r="S128" s="142"/>
      <c r="T128" s="112"/>
      <c r="U128" s="112"/>
      <c r="V128" s="112"/>
      <c r="W128" s="112"/>
      <c r="X128" s="112"/>
      <c r="Y128" s="112"/>
      <c r="Z128" s="112"/>
    </row>
    <row r="129" spans="1:26" ht="99.75" customHeight="1" x14ac:dyDescent="0.2">
      <c r="A129" s="112"/>
      <c r="B129" s="137">
        <f t="shared" si="0"/>
        <v>115</v>
      </c>
      <c r="C129" s="138" t="str">
        <f t="array" ref="C129">+IFERROR(INDEX(Hoja1!$A$2:$A$82,MATCH(J129,Hoja1!$H$2:$H$82,0)),"")</f>
        <v/>
      </c>
      <c r="D129" s="139" t="str">
        <f>IFERROR(VLOOKUP(C129,Hoja1!$A$2:$H$82,4,0),"")</f>
        <v/>
      </c>
      <c r="E129" s="139" t="str">
        <f>+IFERROR(VLOOKUP(C129,Hoja1!$A$1:$J$82,10,0),"")</f>
        <v/>
      </c>
      <c r="F129" s="139" t="str">
        <f>+IFERROR(VLOOKUP(C129,Hoja1!$A$1:$I$82,3,0),"")</f>
        <v/>
      </c>
      <c r="G129" s="138" t="str">
        <f>+IFERROR(VLOOKUP(C129,Hoja1!$A$1:$K$82,11,0),"")</f>
        <v/>
      </c>
      <c r="H129" s="140" t="str">
        <f>+IFERROR(VLOOKUP(C129,Hoja1!$A$1:$L$82,12,0),"")</f>
        <v/>
      </c>
      <c r="I129" s="138"/>
      <c r="J129" s="115">
        <v>115</v>
      </c>
      <c r="K129" s="145"/>
      <c r="L129" s="112"/>
      <c r="M129" s="141"/>
      <c r="N129" s="142"/>
      <c r="O129" s="142"/>
      <c r="P129" s="142"/>
      <c r="Q129" s="142"/>
      <c r="R129" s="142"/>
      <c r="S129" s="142"/>
      <c r="T129" s="112"/>
      <c r="U129" s="112"/>
      <c r="V129" s="112"/>
      <c r="W129" s="112"/>
      <c r="X129" s="112"/>
      <c r="Y129" s="112"/>
      <c r="Z129" s="112"/>
    </row>
    <row r="130" spans="1:26" ht="99.75" customHeight="1" x14ac:dyDescent="0.2">
      <c r="A130" s="112"/>
      <c r="B130" s="143">
        <f t="shared" si="0"/>
        <v>116</v>
      </c>
      <c r="C130" s="138" t="str">
        <f t="array" ref="C130">+IFERROR(INDEX(Hoja1!$A$2:$A$82,MATCH(J130,Hoja1!$H$2:$H$82,0)),"")</f>
        <v/>
      </c>
      <c r="D130" s="139" t="str">
        <f>IFERROR(VLOOKUP(C130,Hoja1!$A$2:$H$82,4,0),"")</f>
        <v/>
      </c>
      <c r="E130" s="139" t="str">
        <f>+IFERROR(VLOOKUP(C130,Hoja1!$A$1:$J$82,10,0),"")</f>
        <v/>
      </c>
      <c r="F130" s="139" t="str">
        <f>+IFERROR(VLOOKUP(C130,Hoja1!$A$1:$I$82,3,0),"")</f>
        <v/>
      </c>
      <c r="G130" s="138" t="str">
        <f>+IFERROR(VLOOKUP(C130,Hoja1!$A$1:$K$82,11,0),"")</f>
        <v/>
      </c>
      <c r="H130" s="140" t="str">
        <f>+IFERROR(VLOOKUP(C130,Hoja1!$A$1:$L$82,12,0),"")</f>
        <v/>
      </c>
      <c r="I130" s="138"/>
      <c r="J130" s="115">
        <v>116</v>
      </c>
      <c r="K130" s="145"/>
      <c r="L130" s="112"/>
      <c r="M130" s="141"/>
      <c r="N130" s="142"/>
      <c r="O130" s="142"/>
      <c r="P130" s="142"/>
      <c r="Q130" s="142"/>
      <c r="R130" s="142"/>
      <c r="S130" s="142"/>
      <c r="T130" s="112"/>
      <c r="U130" s="112"/>
      <c r="V130" s="112"/>
      <c r="W130" s="112"/>
      <c r="X130" s="112"/>
      <c r="Y130" s="112"/>
      <c r="Z130" s="112"/>
    </row>
    <row r="131" spans="1:26" ht="99.75" customHeight="1" x14ac:dyDescent="0.2">
      <c r="A131" s="112"/>
      <c r="B131" s="137">
        <f t="shared" si="0"/>
        <v>117</v>
      </c>
      <c r="C131" s="138" t="str">
        <f t="array" ref="C131">+IFERROR(INDEX(Hoja1!$A$2:$A$82,MATCH(J131,Hoja1!$H$2:$H$82,0)),"")</f>
        <v/>
      </c>
      <c r="D131" s="139" t="str">
        <f>IFERROR(VLOOKUP(C131,Hoja1!$A$2:$H$82,4,0),"")</f>
        <v/>
      </c>
      <c r="E131" s="139" t="str">
        <f>+IFERROR(VLOOKUP(C131,Hoja1!$A$1:$J$82,10,0),"")</f>
        <v/>
      </c>
      <c r="F131" s="139" t="str">
        <f>+IFERROR(VLOOKUP(C131,Hoja1!$A$1:$I$82,3,0),"")</f>
        <v/>
      </c>
      <c r="G131" s="138" t="str">
        <f>+IFERROR(VLOOKUP(C131,Hoja1!$A$1:$K$82,11,0),"")</f>
        <v/>
      </c>
      <c r="H131" s="140" t="str">
        <f>+IFERROR(VLOOKUP(C131,Hoja1!$A$1:$L$82,12,0),"")</f>
        <v/>
      </c>
      <c r="I131" s="138"/>
      <c r="J131" s="115">
        <v>117</v>
      </c>
      <c r="K131" s="145"/>
      <c r="L131" s="112"/>
      <c r="M131" s="141"/>
      <c r="N131" s="142"/>
      <c r="O131" s="142"/>
      <c r="P131" s="142"/>
      <c r="Q131" s="142"/>
      <c r="R131" s="142"/>
      <c r="S131" s="142"/>
      <c r="T131" s="112"/>
      <c r="U131" s="112"/>
      <c r="V131" s="112"/>
      <c r="W131" s="112"/>
      <c r="X131" s="112"/>
      <c r="Y131" s="112"/>
      <c r="Z131" s="112"/>
    </row>
    <row r="132" spans="1:26" ht="99.75" customHeight="1" x14ac:dyDescent="0.2">
      <c r="A132" s="112"/>
      <c r="B132" s="137">
        <f t="shared" si="0"/>
        <v>118</v>
      </c>
      <c r="C132" s="138" t="str">
        <f t="array" ref="C132">+IFERROR(INDEX(Hoja1!$A$2:$A$82,MATCH(J132,Hoja1!$H$2:$H$82,0)),"")</f>
        <v/>
      </c>
      <c r="D132" s="139" t="str">
        <f>IFERROR(VLOOKUP(C132,Hoja1!$A$2:$H$82,4,0),"")</f>
        <v/>
      </c>
      <c r="E132" s="139" t="str">
        <f>+IFERROR(VLOOKUP(C132,Hoja1!$A$1:$J$82,10,0),"")</f>
        <v/>
      </c>
      <c r="F132" s="139" t="str">
        <f>+IFERROR(VLOOKUP(C132,Hoja1!$A$1:$I$82,3,0),"")</f>
        <v/>
      </c>
      <c r="G132" s="138" t="str">
        <f>+IFERROR(VLOOKUP(C132,Hoja1!$A$1:$K$82,11,0),"")</f>
        <v/>
      </c>
      <c r="H132" s="140" t="str">
        <f>+IFERROR(VLOOKUP(C132,Hoja1!$A$1:$L$82,12,0),"")</f>
        <v/>
      </c>
      <c r="I132" s="138"/>
      <c r="J132" s="115">
        <v>118</v>
      </c>
      <c r="K132" s="145"/>
      <c r="L132" s="112"/>
      <c r="M132" s="141"/>
      <c r="N132" s="142"/>
      <c r="O132" s="142"/>
      <c r="P132" s="142"/>
      <c r="Q132" s="142"/>
      <c r="R132" s="142"/>
      <c r="S132" s="142"/>
      <c r="T132" s="112"/>
      <c r="U132" s="112"/>
      <c r="V132" s="112"/>
      <c r="W132" s="112"/>
      <c r="X132" s="112"/>
      <c r="Y132" s="112"/>
      <c r="Z132" s="112"/>
    </row>
    <row r="133" spans="1:26" ht="99.75" customHeight="1" x14ac:dyDescent="0.2">
      <c r="A133" s="112"/>
      <c r="B133" s="137">
        <f t="shared" si="0"/>
        <v>119</v>
      </c>
      <c r="C133" s="138" t="str">
        <f t="array" ref="C133">+IFERROR(INDEX(Hoja1!$A$2:$A$82,MATCH(J133,Hoja1!$H$2:$H$82,0)),"")</f>
        <v/>
      </c>
      <c r="D133" s="139" t="str">
        <f>IFERROR(VLOOKUP(C133,Hoja1!$A$2:$H$82,4,0),"")</f>
        <v/>
      </c>
      <c r="E133" s="139" t="str">
        <f>+IFERROR(VLOOKUP(C133,Hoja1!$A$1:$J$82,10,0),"")</f>
        <v/>
      </c>
      <c r="F133" s="139" t="str">
        <f>+IFERROR(VLOOKUP(C133,Hoja1!$A$1:$I$82,3,0),"")</f>
        <v/>
      </c>
      <c r="G133" s="138" t="str">
        <f>+IFERROR(VLOOKUP(C133,Hoja1!$A$1:$K$82,11,0),"")</f>
        <v/>
      </c>
      <c r="H133" s="140" t="str">
        <f>+IFERROR(VLOOKUP(C133,Hoja1!$A$1:$L$82,12,0),"")</f>
        <v/>
      </c>
      <c r="I133" s="138"/>
      <c r="J133" s="115">
        <v>119</v>
      </c>
      <c r="K133" s="145"/>
      <c r="L133" s="112"/>
      <c r="M133" s="141"/>
      <c r="N133" s="142"/>
      <c r="O133" s="142"/>
      <c r="P133" s="142"/>
      <c r="Q133" s="142"/>
      <c r="R133" s="142"/>
      <c r="S133" s="142"/>
      <c r="T133" s="112"/>
      <c r="U133" s="112"/>
      <c r="V133" s="112"/>
      <c r="W133" s="112"/>
      <c r="X133" s="112"/>
      <c r="Y133" s="112"/>
      <c r="Z133" s="112"/>
    </row>
    <row r="134" spans="1:26" ht="99.75" customHeight="1" x14ac:dyDescent="0.2">
      <c r="A134" s="112"/>
      <c r="B134" s="137">
        <f t="shared" si="0"/>
        <v>120</v>
      </c>
      <c r="C134" s="138" t="str">
        <f t="array" ref="C134">+IFERROR(INDEX(Hoja1!$A$2:$A$82,MATCH(J134,Hoja1!$H$2:$H$82,0)),"")</f>
        <v/>
      </c>
      <c r="D134" s="139" t="str">
        <f>IFERROR(VLOOKUP(C134,Hoja1!$A$2:$H$82,4,0),"")</f>
        <v/>
      </c>
      <c r="E134" s="139" t="str">
        <f>+IFERROR(VLOOKUP(C134,Hoja1!$A$1:$J$82,10,0),"")</f>
        <v/>
      </c>
      <c r="F134" s="139" t="str">
        <f>+IFERROR(VLOOKUP(C134,Hoja1!$A$1:$I$82,3,0),"")</f>
        <v/>
      </c>
      <c r="G134" s="138" t="str">
        <f>+IFERROR(VLOOKUP(C134,Hoja1!$A$1:$K$82,11,0),"")</f>
        <v/>
      </c>
      <c r="H134" s="140" t="str">
        <f>+IFERROR(VLOOKUP(C134,Hoja1!$A$1:$L$82,12,0),"")</f>
        <v/>
      </c>
      <c r="I134" s="138"/>
      <c r="J134" s="115">
        <v>120</v>
      </c>
      <c r="K134" s="145"/>
      <c r="L134" s="112"/>
      <c r="M134" s="141"/>
      <c r="N134" s="142"/>
      <c r="O134" s="142"/>
      <c r="P134" s="142"/>
      <c r="Q134" s="142"/>
      <c r="R134" s="142"/>
      <c r="S134" s="142"/>
      <c r="T134" s="112"/>
      <c r="U134" s="112"/>
      <c r="V134" s="112"/>
      <c r="W134" s="112"/>
      <c r="X134" s="112"/>
      <c r="Y134" s="112"/>
      <c r="Z134" s="112"/>
    </row>
    <row r="135" spans="1:26" ht="99.75" customHeight="1" x14ac:dyDescent="0.2">
      <c r="A135" s="112"/>
      <c r="B135" s="143">
        <f t="shared" si="0"/>
        <v>121</v>
      </c>
      <c r="C135" s="138" t="str">
        <f t="array" ref="C135">+IFERROR(INDEX(Hoja1!$A$2:$A$82,MATCH(J135,Hoja1!$H$2:$H$82,0)),"")</f>
        <v/>
      </c>
      <c r="D135" s="139" t="str">
        <f>IFERROR(VLOOKUP(C135,Hoja1!$A$2:$H$82,4,0),"")</f>
        <v/>
      </c>
      <c r="E135" s="139" t="str">
        <f>+IFERROR(VLOOKUP(C135,Hoja1!$A$1:$J$82,10,0),"")</f>
        <v/>
      </c>
      <c r="F135" s="139" t="str">
        <f>+IFERROR(VLOOKUP(C135,Hoja1!$A$1:$I$82,3,0),"")</f>
        <v/>
      </c>
      <c r="G135" s="138" t="str">
        <f>+IFERROR(VLOOKUP(C135,Hoja1!$A$1:$K$82,11,0),"")</f>
        <v/>
      </c>
      <c r="H135" s="140" t="str">
        <f>+IFERROR(VLOOKUP(C135,Hoja1!$A$1:$L$82,12,0),"")</f>
        <v/>
      </c>
      <c r="I135" s="138"/>
      <c r="J135" s="115">
        <v>121</v>
      </c>
      <c r="K135" s="145"/>
      <c r="L135" s="112"/>
      <c r="M135" s="141"/>
      <c r="N135" s="142"/>
      <c r="O135" s="142"/>
      <c r="P135" s="142"/>
      <c r="Q135" s="142"/>
      <c r="R135" s="142"/>
      <c r="S135" s="142"/>
      <c r="T135" s="112"/>
      <c r="U135" s="112"/>
      <c r="V135" s="112"/>
      <c r="W135" s="112"/>
      <c r="X135" s="112"/>
      <c r="Y135" s="112"/>
      <c r="Z135" s="112"/>
    </row>
    <row r="136" spans="1:26" ht="99.75" customHeight="1" x14ac:dyDescent="0.2">
      <c r="A136" s="112"/>
      <c r="B136" s="137">
        <f t="shared" si="0"/>
        <v>122</v>
      </c>
      <c r="C136" s="138" t="str">
        <f t="array" ref="C136">+IFERROR(INDEX(Hoja1!$A$2:$A$82,MATCH(J136,Hoja1!$H$2:$H$82,0)),"")</f>
        <v/>
      </c>
      <c r="D136" s="139" t="str">
        <f>IFERROR(VLOOKUP(C136,Hoja1!$A$2:$H$82,4,0),"")</f>
        <v/>
      </c>
      <c r="E136" s="139" t="str">
        <f>+IFERROR(VLOOKUP(C136,Hoja1!$A$1:$J$82,10,0),"")</f>
        <v/>
      </c>
      <c r="F136" s="139" t="str">
        <f>+IFERROR(VLOOKUP(C136,Hoja1!$A$1:$I$82,3,0),"")</f>
        <v/>
      </c>
      <c r="G136" s="138" t="str">
        <f>+IFERROR(VLOOKUP(C136,Hoja1!$A$1:$K$82,11,0),"")</f>
        <v/>
      </c>
      <c r="H136" s="140" t="str">
        <f>+IFERROR(VLOOKUP(C136,Hoja1!$A$1:$L$82,12,0),"")</f>
        <v/>
      </c>
      <c r="I136" s="138"/>
      <c r="J136" s="115">
        <v>122</v>
      </c>
      <c r="K136" s="145"/>
      <c r="L136" s="112"/>
      <c r="M136" s="141"/>
      <c r="N136" s="142"/>
      <c r="O136" s="142"/>
      <c r="P136" s="142"/>
      <c r="Q136" s="142"/>
      <c r="R136" s="142"/>
      <c r="S136" s="142"/>
      <c r="T136" s="112"/>
      <c r="U136" s="112"/>
      <c r="V136" s="112"/>
      <c r="W136" s="112"/>
      <c r="X136" s="112"/>
      <c r="Y136" s="112"/>
      <c r="Z136" s="112"/>
    </row>
    <row r="137" spans="1:26" ht="99.75" customHeight="1" x14ac:dyDescent="0.2">
      <c r="A137" s="112"/>
      <c r="B137" s="137">
        <f t="shared" si="0"/>
        <v>123</v>
      </c>
      <c r="C137" s="138" t="str">
        <f t="array" ref="C137">+IFERROR(INDEX(Hoja1!$A$2:$A$82,MATCH(J137,Hoja1!$H$2:$H$82,0)),"")</f>
        <v/>
      </c>
      <c r="D137" s="139" t="str">
        <f>IFERROR(VLOOKUP(C137,Hoja1!$A$2:$H$82,4,0),"")</f>
        <v/>
      </c>
      <c r="E137" s="139" t="str">
        <f>+IFERROR(VLOOKUP(C137,Hoja1!$A$1:$J$82,10,0),"")</f>
        <v/>
      </c>
      <c r="F137" s="139" t="str">
        <f>+IFERROR(VLOOKUP(C137,Hoja1!$A$1:$I$82,3,0),"")</f>
        <v/>
      </c>
      <c r="G137" s="138" t="str">
        <f>+IFERROR(VLOOKUP(C137,Hoja1!$A$1:$K$82,11,0),"")</f>
        <v/>
      </c>
      <c r="H137" s="140" t="str">
        <f>+IFERROR(VLOOKUP(C137,Hoja1!$A$1:$L$82,12,0),"")</f>
        <v/>
      </c>
      <c r="I137" s="138"/>
      <c r="J137" s="115">
        <v>123</v>
      </c>
      <c r="K137" s="145"/>
      <c r="L137" s="112"/>
      <c r="M137" s="141"/>
      <c r="N137" s="142"/>
      <c r="O137" s="142"/>
      <c r="P137" s="142"/>
      <c r="Q137" s="142"/>
      <c r="R137" s="142"/>
      <c r="S137" s="142"/>
      <c r="T137" s="112"/>
      <c r="U137" s="112"/>
      <c r="V137" s="112"/>
      <c r="W137" s="112"/>
      <c r="X137" s="112"/>
      <c r="Y137" s="112"/>
      <c r="Z137" s="112"/>
    </row>
    <row r="138" spans="1:26" ht="99.75" customHeight="1" x14ac:dyDescent="0.2">
      <c r="A138" s="112"/>
      <c r="B138" s="137">
        <f t="shared" si="0"/>
        <v>124</v>
      </c>
      <c r="C138" s="138" t="str">
        <f t="array" ref="C138">+IFERROR(INDEX(Hoja1!$A$2:$A$82,MATCH(J138,Hoja1!$H$2:$H$82,0)),"")</f>
        <v/>
      </c>
      <c r="D138" s="139" t="str">
        <f>IFERROR(VLOOKUP(C138,Hoja1!$A$2:$H$82,4,0),"")</f>
        <v/>
      </c>
      <c r="E138" s="139" t="str">
        <f>+IFERROR(VLOOKUP(C138,Hoja1!$A$1:$J$82,10,0),"")</f>
        <v/>
      </c>
      <c r="F138" s="139" t="str">
        <f>+IFERROR(VLOOKUP(C138,Hoja1!$A$1:$I$82,3,0),"")</f>
        <v/>
      </c>
      <c r="G138" s="138" t="str">
        <f>+IFERROR(VLOOKUP(C138,Hoja1!$A$1:$K$82,11,0),"")</f>
        <v/>
      </c>
      <c r="H138" s="140" t="str">
        <f>+IFERROR(VLOOKUP(C138,Hoja1!$A$1:$L$82,12,0),"")</f>
        <v/>
      </c>
      <c r="I138" s="138"/>
      <c r="J138" s="115">
        <v>124</v>
      </c>
      <c r="K138" s="145"/>
      <c r="L138" s="112"/>
      <c r="M138" s="141"/>
      <c r="N138" s="142"/>
      <c r="O138" s="142"/>
      <c r="P138" s="142"/>
      <c r="Q138" s="142"/>
      <c r="R138" s="142"/>
      <c r="S138" s="142"/>
      <c r="T138" s="112"/>
      <c r="U138" s="112"/>
      <c r="V138" s="112"/>
      <c r="W138" s="112"/>
      <c r="X138" s="112"/>
      <c r="Y138" s="112"/>
      <c r="Z138" s="112"/>
    </row>
    <row r="139" spans="1:26" ht="99.75" customHeight="1" x14ac:dyDescent="0.2">
      <c r="A139" s="112"/>
      <c r="B139" s="137">
        <f t="shared" si="0"/>
        <v>125</v>
      </c>
      <c r="C139" s="138" t="str">
        <f t="array" ref="C139">+IFERROR(INDEX(Hoja1!$A$2:$A$82,MATCH(J139,Hoja1!$H$2:$H$82,0)),"")</f>
        <v/>
      </c>
      <c r="D139" s="139" t="str">
        <f>IFERROR(VLOOKUP(C139,Hoja1!$A$2:$H$82,4,0),"")</f>
        <v/>
      </c>
      <c r="E139" s="139" t="str">
        <f>+IFERROR(VLOOKUP(C139,Hoja1!$A$1:$J$82,10,0),"")</f>
        <v/>
      </c>
      <c r="F139" s="139" t="str">
        <f>+IFERROR(VLOOKUP(C139,Hoja1!$A$1:$I$82,3,0),"")</f>
        <v/>
      </c>
      <c r="G139" s="138" t="str">
        <f>+IFERROR(VLOOKUP(C139,Hoja1!$A$1:$K$82,11,0),"")</f>
        <v/>
      </c>
      <c r="H139" s="140" t="str">
        <f>+IFERROR(VLOOKUP(C139,Hoja1!$A$1:$L$82,12,0),"")</f>
        <v/>
      </c>
      <c r="I139" s="138"/>
      <c r="J139" s="115">
        <v>125</v>
      </c>
      <c r="K139" s="145"/>
      <c r="L139" s="112"/>
      <c r="M139" s="141"/>
      <c r="N139" s="142"/>
      <c r="O139" s="142"/>
      <c r="P139" s="142"/>
      <c r="Q139" s="142"/>
      <c r="R139" s="142"/>
      <c r="S139" s="142"/>
      <c r="T139" s="112"/>
      <c r="U139" s="112"/>
      <c r="V139" s="112"/>
      <c r="W139" s="112"/>
      <c r="X139" s="112"/>
      <c r="Y139" s="112"/>
      <c r="Z139" s="112"/>
    </row>
    <row r="140" spans="1:26" ht="99.75" customHeight="1" x14ac:dyDescent="0.2">
      <c r="A140" s="112"/>
      <c r="B140" s="143">
        <f t="shared" si="0"/>
        <v>126</v>
      </c>
      <c r="C140" s="138" t="str">
        <f t="array" ref="C140">+IFERROR(INDEX(Hoja1!$A$2:$A$82,MATCH(J140,Hoja1!$H$2:$H$82,0)),"")</f>
        <v/>
      </c>
      <c r="D140" s="139" t="str">
        <f>IFERROR(VLOOKUP(C140,Hoja1!$A$2:$H$82,4,0),"")</f>
        <v/>
      </c>
      <c r="E140" s="139" t="str">
        <f>+IFERROR(VLOOKUP(C140,Hoja1!$A$1:$J$82,10,0),"")</f>
        <v/>
      </c>
      <c r="F140" s="139" t="str">
        <f>+IFERROR(VLOOKUP(C140,Hoja1!$A$1:$I$82,3,0),"")</f>
        <v/>
      </c>
      <c r="G140" s="138" t="str">
        <f>+IFERROR(VLOOKUP(C140,Hoja1!$A$1:$K$82,11,0),"")</f>
        <v/>
      </c>
      <c r="H140" s="140" t="str">
        <f>+IFERROR(VLOOKUP(C140,Hoja1!$A$1:$L$82,12,0),"")</f>
        <v/>
      </c>
      <c r="I140" s="138"/>
      <c r="J140" s="115">
        <v>126</v>
      </c>
      <c r="K140" s="145"/>
      <c r="L140" s="112"/>
      <c r="M140" s="141"/>
      <c r="N140" s="142"/>
      <c r="O140" s="142"/>
      <c r="P140" s="142"/>
      <c r="Q140" s="142"/>
      <c r="R140" s="142"/>
      <c r="S140" s="142"/>
      <c r="T140" s="112"/>
      <c r="U140" s="112"/>
      <c r="V140" s="112"/>
      <c r="W140" s="112"/>
      <c r="X140" s="112"/>
      <c r="Y140" s="112"/>
      <c r="Z140" s="112"/>
    </row>
    <row r="141" spans="1:26" ht="99.75" customHeight="1" x14ac:dyDescent="0.2">
      <c r="A141" s="112"/>
      <c r="B141" s="137">
        <f t="shared" si="0"/>
        <v>127</v>
      </c>
      <c r="C141" s="138" t="str">
        <f t="array" ref="C141">+IFERROR(INDEX(Hoja1!$A$2:$A$82,MATCH(J141,Hoja1!$H$2:$H$82,0)),"")</f>
        <v/>
      </c>
      <c r="D141" s="139" t="str">
        <f>IFERROR(VLOOKUP(C141,Hoja1!$A$2:$H$82,4,0),"")</f>
        <v/>
      </c>
      <c r="E141" s="139" t="str">
        <f>+IFERROR(VLOOKUP(C141,Hoja1!$A$1:$J$82,10,0),"")</f>
        <v/>
      </c>
      <c r="F141" s="139" t="str">
        <f>+IFERROR(VLOOKUP(C141,Hoja1!$A$1:$I$82,3,0),"")</f>
        <v/>
      </c>
      <c r="G141" s="138" t="str">
        <f>+IFERROR(VLOOKUP(C141,Hoja1!$A$1:$K$82,11,0),"")</f>
        <v/>
      </c>
      <c r="H141" s="140" t="str">
        <f>+IFERROR(VLOOKUP(C141,Hoja1!$A$1:$L$82,12,0),"")</f>
        <v/>
      </c>
      <c r="I141" s="138"/>
      <c r="J141" s="115">
        <v>127</v>
      </c>
      <c r="K141" s="145"/>
      <c r="L141" s="112"/>
      <c r="M141" s="141"/>
      <c r="N141" s="142"/>
      <c r="O141" s="142"/>
      <c r="P141" s="142"/>
      <c r="Q141" s="142"/>
      <c r="R141" s="142"/>
      <c r="S141" s="142"/>
      <c r="T141" s="112"/>
      <c r="U141" s="112"/>
      <c r="V141" s="112"/>
      <c r="W141" s="112"/>
      <c r="X141" s="112"/>
      <c r="Y141" s="112"/>
      <c r="Z141" s="112"/>
    </row>
    <row r="142" spans="1:26" ht="99.75" customHeight="1" x14ac:dyDescent="0.2">
      <c r="A142" s="112"/>
      <c r="B142" s="137">
        <f t="shared" si="0"/>
        <v>128</v>
      </c>
      <c r="C142" s="138" t="str">
        <f t="array" ref="C142">+IFERROR(INDEX(Hoja1!$A$2:$A$82,MATCH(J142,Hoja1!$H$2:$H$82,0)),"")</f>
        <v/>
      </c>
      <c r="D142" s="139" t="str">
        <f>IFERROR(VLOOKUP(C142,Hoja1!$A$2:$H$82,4,0),"")</f>
        <v/>
      </c>
      <c r="E142" s="139" t="str">
        <f>+IFERROR(VLOOKUP(C142,Hoja1!$A$1:$J$82,10,0),"")</f>
        <v/>
      </c>
      <c r="F142" s="139" t="str">
        <f>+IFERROR(VLOOKUP(C142,Hoja1!$A$1:$I$82,3,0),"")</f>
        <v/>
      </c>
      <c r="G142" s="138" t="str">
        <f>+IFERROR(VLOOKUP(C142,Hoja1!$A$1:$K$82,11,0),"")</f>
        <v/>
      </c>
      <c r="H142" s="140" t="str">
        <f>+IFERROR(VLOOKUP(C142,Hoja1!$A$1:$L$82,12,0),"")</f>
        <v/>
      </c>
      <c r="I142" s="138"/>
      <c r="J142" s="115">
        <v>128</v>
      </c>
      <c r="K142" s="145"/>
      <c r="L142" s="112"/>
      <c r="M142" s="141"/>
      <c r="N142" s="142"/>
      <c r="O142" s="142"/>
      <c r="P142" s="142"/>
      <c r="Q142" s="142"/>
      <c r="R142" s="142"/>
      <c r="S142" s="142"/>
      <c r="T142" s="112"/>
      <c r="U142" s="112"/>
      <c r="V142" s="112"/>
      <c r="W142" s="112"/>
      <c r="X142" s="112"/>
      <c r="Y142" s="112"/>
      <c r="Z142" s="112"/>
    </row>
    <row r="143" spans="1:26" ht="99.75" customHeight="1" x14ac:dyDescent="0.2">
      <c r="A143" s="112"/>
      <c r="B143" s="137">
        <f t="shared" si="0"/>
        <v>129</v>
      </c>
      <c r="C143" s="138" t="str">
        <f t="array" ref="C143">+IFERROR(INDEX(Hoja1!$A$2:$A$82,MATCH(J143,Hoja1!$H$2:$H$82,0)),"")</f>
        <v/>
      </c>
      <c r="D143" s="139" t="str">
        <f>IFERROR(VLOOKUP(C143,Hoja1!$A$2:$H$82,4,0),"")</f>
        <v/>
      </c>
      <c r="E143" s="139" t="str">
        <f>+IFERROR(VLOOKUP(C143,Hoja1!$A$1:$J$82,10,0),"")</f>
        <v/>
      </c>
      <c r="F143" s="139" t="str">
        <f>+IFERROR(VLOOKUP(C143,Hoja1!$A$1:$I$82,3,0),"")</f>
        <v/>
      </c>
      <c r="G143" s="138" t="str">
        <f>+IFERROR(VLOOKUP(C143,Hoja1!$A$1:$K$82,11,0),"")</f>
        <v/>
      </c>
      <c r="H143" s="140" t="str">
        <f>+IFERROR(VLOOKUP(C143,Hoja1!$A$1:$L$82,12,0),"")</f>
        <v/>
      </c>
      <c r="I143" s="138"/>
      <c r="J143" s="115">
        <v>129</v>
      </c>
      <c r="K143" s="145"/>
      <c r="L143" s="112"/>
      <c r="M143" s="141"/>
      <c r="N143" s="142"/>
      <c r="O143" s="142"/>
      <c r="P143" s="142"/>
      <c r="Q143" s="142"/>
      <c r="R143" s="142"/>
      <c r="S143" s="142"/>
      <c r="T143" s="112"/>
      <c r="U143" s="112"/>
      <c r="V143" s="112"/>
      <c r="W143" s="112"/>
      <c r="X143" s="112"/>
      <c r="Y143" s="112"/>
      <c r="Z143" s="112"/>
    </row>
    <row r="144" spans="1:26" ht="99.75" customHeight="1" x14ac:dyDescent="0.2">
      <c r="A144" s="112"/>
      <c r="B144" s="137">
        <f t="shared" si="0"/>
        <v>130</v>
      </c>
      <c r="C144" s="138" t="str">
        <f t="array" ref="C144">+IFERROR(INDEX(Hoja1!$A$2:$A$82,MATCH(J144,Hoja1!$H$2:$H$82,0)),"")</f>
        <v/>
      </c>
      <c r="D144" s="139" t="str">
        <f>IFERROR(VLOOKUP(C144,Hoja1!$A$2:$H$82,4,0),"")</f>
        <v/>
      </c>
      <c r="E144" s="139" t="str">
        <f>+IFERROR(VLOOKUP(C144,Hoja1!$A$1:$J$82,10,0),"")</f>
        <v/>
      </c>
      <c r="F144" s="139" t="str">
        <f>+IFERROR(VLOOKUP(C144,Hoja1!$A$1:$I$82,3,0),"")</f>
        <v/>
      </c>
      <c r="G144" s="138" t="str">
        <f>+IFERROR(VLOOKUP(C144,Hoja1!$A$1:$K$82,11,0),"")</f>
        <v/>
      </c>
      <c r="H144" s="140" t="str">
        <f>+IFERROR(VLOOKUP(C144,Hoja1!$A$1:$L$82,12,0),"")</f>
        <v/>
      </c>
      <c r="I144" s="138"/>
      <c r="J144" s="115">
        <v>130</v>
      </c>
      <c r="K144" s="145"/>
      <c r="L144" s="112"/>
      <c r="M144" s="141"/>
      <c r="N144" s="142"/>
      <c r="O144" s="142"/>
      <c r="P144" s="142"/>
      <c r="Q144" s="142"/>
      <c r="R144" s="142"/>
      <c r="S144" s="142"/>
      <c r="T144" s="112"/>
      <c r="U144" s="112"/>
      <c r="V144" s="112"/>
      <c r="W144" s="112"/>
      <c r="X144" s="112"/>
      <c r="Y144" s="112"/>
      <c r="Z144" s="112"/>
    </row>
    <row r="145" spans="1:26" ht="99.75" customHeight="1" x14ac:dyDescent="0.2">
      <c r="A145" s="112"/>
      <c r="B145" s="143">
        <f t="shared" si="0"/>
        <v>131</v>
      </c>
      <c r="C145" s="138" t="str">
        <f t="array" ref="C145">+IFERROR(INDEX(Hoja1!$A$2:$A$82,MATCH(J145,Hoja1!$H$2:$H$82,0)),"")</f>
        <v/>
      </c>
      <c r="D145" s="139" t="str">
        <f>IFERROR(VLOOKUP(C145,Hoja1!$A$2:$H$82,4,0),"")</f>
        <v/>
      </c>
      <c r="E145" s="139" t="str">
        <f>+IFERROR(VLOOKUP(C145,Hoja1!$A$1:$J$82,10,0),"")</f>
        <v/>
      </c>
      <c r="F145" s="139" t="str">
        <f>+IFERROR(VLOOKUP(C145,Hoja1!$A$1:$I$82,3,0),"")</f>
        <v/>
      </c>
      <c r="G145" s="138" t="str">
        <f>+IFERROR(VLOOKUP(C145,Hoja1!$A$1:$K$82,11,0),"")</f>
        <v/>
      </c>
      <c r="H145" s="140" t="str">
        <f>+IFERROR(VLOOKUP(C145,Hoja1!$A$1:$L$82,12,0),"")</f>
        <v/>
      </c>
      <c r="I145" s="138"/>
      <c r="J145" s="115">
        <v>131</v>
      </c>
      <c r="K145" s="145"/>
      <c r="L145" s="112"/>
      <c r="M145" s="141"/>
      <c r="N145" s="142"/>
      <c r="O145" s="142"/>
      <c r="P145" s="142"/>
      <c r="Q145" s="142"/>
      <c r="R145" s="142"/>
      <c r="S145" s="142"/>
      <c r="T145" s="112"/>
      <c r="U145" s="112"/>
      <c r="V145" s="112"/>
      <c r="W145" s="112"/>
      <c r="X145" s="112"/>
      <c r="Y145" s="112"/>
      <c r="Z145" s="112"/>
    </row>
    <row r="146" spans="1:26" ht="99.75" customHeight="1" x14ac:dyDescent="0.2">
      <c r="A146" s="112"/>
      <c r="B146" s="137">
        <f t="shared" si="0"/>
        <v>132</v>
      </c>
      <c r="C146" s="138" t="str">
        <f t="array" ref="C146">+IFERROR(INDEX(Hoja1!$A$2:$A$82,MATCH(J146,Hoja1!$H$2:$H$82,0)),"")</f>
        <v/>
      </c>
      <c r="D146" s="139" t="str">
        <f>IFERROR(VLOOKUP(C146,Hoja1!$A$2:$H$82,4,0),"")</f>
        <v/>
      </c>
      <c r="E146" s="139" t="str">
        <f>+IFERROR(VLOOKUP(C146,Hoja1!$A$1:$J$82,10,0),"")</f>
        <v/>
      </c>
      <c r="F146" s="139" t="str">
        <f>+IFERROR(VLOOKUP(C146,Hoja1!$A$1:$I$82,3,0),"")</f>
        <v/>
      </c>
      <c r="G146" s="138" t="str">
        <f>+IFERROR(VLOOKUP(C146,Hoja1!$A$1:$K$82,11,0),"")</f>
        <v/>
      </c>
      <c r="H146" s="140" t="str">
        <f>+IFERROR(VLOOKUP(C146,Hoja1!$A$1:$L$82,12,0),"")</f>
        <v/>
      </c>
      <c r="I146" s="138"/>
      <c r="J146" s="115">
        <v>132</v>
      </c>
      <c r="K146" s="145"/>
      <c r="L146" s="112"/>
      <c r="M146" s="141"/>
      <c r="N146" s="142"/>
      <c r="O146" s="142"/>
      <c r="P146" s="142"/>
      <c r="Q146" s="142"/>
      <c r="R146" s="142"/>
      <c r="S146" s="142"/>
      <c r="T146" s="112"/>
      <c r="U146" s="112"/>
      <c r="V146" s="112"/>
      <c r="W146" s="112"/>
      <c r="X146" s="112"/>
      <c r="Y146" s="112"/>
      <c r="Z146" s="112"/>
    </row>
    <row r="147" spans="1:26" ht="99.75" customHeight="1" x14ac:dyDescent="0.2">
      <c r="A147" s="112"/>
      <c r="B147" s="137">
        <f t="shared" si="0"/>
        <v>133</v>
      </c>
      <c r="C147" s="138" t="str">
        <f t="array" ref="C147">+IFERROR(INDEX(Hoja1!$A$2:$A$82,MATCH(J147,Hoja1!$H$2:$H$82,0)),"")</f>
        <v/>
      </c>
      <c r="D147" s="139" t="str">
        <f>IFERROR(VLOOKUP(C147,Hoja1!$A$2:$H$82,4,0),"")</f>
        <v/>
      </c>
      <c r="E147" s="139" t="str">
        <f>+IFERROR(VLOOKUP(C147,Hoja1!$A$1:$J$82,10,0),"")</f>
        <v/>
      </c>
      <c r="F147" s="139" t="str">
        <f>+IFERROR(VLOOKUP(C147,Hoja1!$A$1:$I$82,3,0),"")</f>
        <v/>
      </c>
      <c r="G147" s="138" t="str">
        <f>+IFERROR(VLOOKUP(C147,Hoja1!$A$1:$K$82,11,0),"")</f>
        <v/>
      </c>
      <c r="H147" s="140" t="str">
        <f>+IFERROR(VLOOKUP(C147,Hoja1!$A$1:$L$82,12,0),"")</f>
        <v/>
      </c>
      <c r="I147" s="138"/>
      <c r="J147" s="115">
        <v>133</v>
      </c>
      <c r="K147" s="145"/>
      <c r="L147" s="112"/>
      <c r="M147" s="141"/>
      <c r="N147" s="142"/>
      <c r="O147" s="142"/>
      <c r="P147" s="142"/>
      <c r="Q147" s="142"/>
      <c r="R147" s="142"/>
      <c r="S147" s="142"/>
      <c r="T147" s="112"/>
      <c r="U147" s="112"/>
      <c r="V147" s="112"/>
      <c r="W147" s="112"/>
      <c r="X147" s="112"/>
      <c r="Y147" s="112"/>
      <c r="Z147" s="112"/>
    </row>
    <row r="148" spans="1:26" ht="99.75" customHeight="1" x14ac:dyDescent="0.2">
      <c r="A148" s="112"/>
      <c r="B148" s="137">
        <f t="shared" si="0"/>
        <v>134</v>
      </c>
      <c r="C148" s="138" t="str">
        <f t="array" ref="C148">+IFERROR(INDEX(Hoja1!$A$2:$A$82,MATCH(J148,Hoja1!$H$2:$H$82,0)),"")</f>
        <v/>
      </c>
      <c r="D148" s="139" t="str">
        <f>IFERROR(VLOOKUP(C148,Hoja1!$A$2:$H$82,4,0),"")</f>
        <v/>
      </c>
      <c r="E148" s="139" t="str">
        <f>+IFERROR(VLOOKUP(C148,Hoja1!$A$1:$J$82,10,0),"")</f>
        <v/>
      </c>
      <c r="F148" s="139" t="str">
        <f>+IFERROR(VLOOKUP(C148,Hoja1!$A$1:$I$82,3,0),"")</f>
        <v/>
      </c>
      <c r="G148" s="138" t="str">
        <f>+IFERROR(VLOOKUP(C148,Hoja1!$A$1:$K$82,11,0),"")</f>
        <v/>
      </c>
      <c r="H148" s="140" t="str">
        <f>+IFERROR(VLOOKUP(C148,Hoja1!$A$1:$L$82,12,0),"")</f>
        <v/>
      </c>
      <c r="I148" s="138"/>
      <c r="J148" s="115">
        <v>134</v>
      </c>
      <c r="K148" s="145"/>
      <c r="L148" s="112"/>
      <c r="M148" s="141"/>
      <c r="N148" s="142"/>
      <c r="O148" s="142"/>
      <c r="P148" s="142"/>
      <c r="Q148" s="142"/>
      <c r="R148" s="142"/>
      <c r="S148" s="142"/>
      <c r="T148" s="112"/>
      <c r="U148" s="112"/>
      <c r="V148" s="112"/>
      <c r="W148" s="112"/>
      <c r="X148" s="112"/>
      <c r="Y148" s="112"/>
      <c r="Z148" s="112"/>
    </row>
    <row r="149" spans="1:26" ht="99.75" customHeight="1" x14ac:dyDescent="0.2">
      <c r="A149" s="112"/>
      <c r="B149" s="137">
        <f t="shared" si="0"/>
        <v>135</v>
      </c>
      <c r="C149" s="138" t="str">
        <f t="array" ref="C149">+IFERROR(INDEX(Hoja1!$A$2:$A$82,MATCH(J149,Hoja1!$H$2:$H$82,0)),"")</f>
        <v/>
      </c>
      <c r="D149" s="139" t="str">
        <f>IFERROR(VLOOKUP(C149,Hoja1!$A$2:$H$82,4,0),"")</f>
        <v/>
      </c>
      <c r="E149" s="139" t="str">
        <f>+IFERROR(VLOOKUP(C149,Hoja1!$A$1:$J$82,10,0),"")</f>
        <v/>
      </c>
      <c r="F149" s="139" t="str">
        <f>+IFERROR(VLOOKUP(C149,Hoja1!$A$1:$I$82,3,0),"")</f>
        <v/>
      </c>
      <c r="G149" s="138" t="str">
        <f>+IFERROR(VLOOKUP(C149,Hoja1!$A$1:$K$82,11,0),"")</f>
        <v/>
      </c>
      <c r="H149" s="140" t="str">
        <f>+IFERROR(VLOOKUP(C149,Hoja1!$A$1:$L$82,12,0),"")</f>
        <v/>
      </c>
      <c r="I149" s="138"/>
      <c r="J149" s="115">
        <v>135</v>
      </c>
      <c r="K149" s="145"/>
      <c r="L149" s="112"/>
      <c r="M149" s="141"/>
      <c r="N149" s="142"/>
      <c r="O149" s="142"/>
      <c r="P149" s="142"/>
      <c r="Q149" s="142"/>
      <c r="R149" s="142"/>
      <c r="S149" s="142"/>
      <c r="T149" s="112"/>
      <c r="U149" s="112"/>
      <c r="V149" s="112"/>
      <c r="W149" s="112"/>
      <c r="X149" s="112"/>
      <c r="Y149" s="112"/>
      <c r="Z149" s="112"/>
    </row>
    <row r="150" spans="1:26" ht="99.75" customHeight="1" x14ac:dyDescent="0.2">
      <c r="A150" s="112"/>
      <c r="B150" s="143">
        <f t="shared" si="0"/>
        <v>136</v>
      </c>
      <c r="C150" s="138" t="str">
        <f t="array" ref="C150">+IFERROR(INDEX(Hoja1!$A$2:$A$82,MATCH(J150,Hoja1!$H$2:$H$82,0)),"")</f>
        <v/>
      </c>
      <c r="D150" s="139" t="str">
        <f>IFERROR(VLOOKUP(C150,Hoja1!$A$2:$H$82,4,0),"")</f>
        <v/>
      </c>
      <c r="E150" s="139" t="str">
        <f>+IFERROR(VLOOKUP(C150,Hoja1!$A$1:$J$82,10,0),"")</f>
        <v/>
      </c>
      <c r="F150" s="139" t="str">
        <f>+IFERROR(VLOOKUP(C150,Hoja1!$A$1:$I$82,3,0),"")</f>
        <v/>
      </c>
      <c r="G150" s="138" t="str">
        <f>+IFERROR(VLOOKUP(C150,Hoja1!$A$1:$K$82,11,0),"")</f>
        <v/>
      </c>
      <c r="H150" s="140" t="str">
        <f>+IFERROR(VLOOKUP(C150,Hoja1!$A$1:$L$82,12,0),"")</f>
        <v/>
      </c>
      <c r="I150" s="138"/>
      <c r="J150" s="115">
        <v>136</v>
      </c>
      <c r="K150" s="145"/>
      <c r="L150" s="112"/>
      <c r="M150" s="141"/>
      <c r="N150" s="142"/>
      <c r="O150" s="142"/>
      <c r="P150" s="142"/>
      <c r="Q150" s="142"/>
      <c r="R150" s="142"/>
      <c r="S150" s="142"/>
      <c r="T150" s="112"/>
      <c r="U150" s="112"/>
      <c r="V150" s="112"/>
      <c r="W150" s="112"/>
      <c r="X150" s="112"/>
      <c r="Y150" s="112"/>
      <c r="Z150" s="112"/>
    </row>
    <row r="151" spans="1:26" ht="99.75" customHeight="1" x14ac:dyDescent="0.2">
      <c r="A151" s="112"/>
      <c r="B151" s="137">
        <f t="shared" si="0"/>
        <v>137</v>
      </c>
      <c r="C151" s="138" t="str">
        <f t="array" ref="C151">+IFERROR(INDEX(Hoja1!$A$2:$A$82,MATCH(J151,Hoja1!$H$2:$H$82,0)),"")</f>
        <v/>
      </c>
      <c r="D151" s="139" t="str">
        <f>IFERROR(VLOOKUP(C151,Hoja1!$A$2:$H$82,4,0),"")</f>
        <v/>
      </c>
      <c r="E151" s="139" t="str">
        <f>+IFERROR(VLOOKUP(C151,Hoja1!$A$1:$J$82,10,0),"")</f>
        <v/>
      </c>
      <c r="F151" s="139" t="str">
        <f>+IFERROR(VLOOKUP(C151,Hoja1!$A$1:$I$82,3,0),"")</f>
        <v/>
      </c>
      <c r="G151" s="138" t="str">
        <f>+IFERROR(VLOOKUP(C151,Hoja1!$A$1:$K$82,11,0),"")</f>
        <v/>
      </c>
      <c r="H151" s="140" t="str">
        <f>+IFERROR(VLOOKUP(C151,Hoja1!$A$1:$L$82,12,0),"")</f>
        <v/>
      </c>
      <c r="I151" s="138"/>
      <c r="J151" s="115">
        <v>137</v>
      </c>
      <c r="K151" s="145"/>
      <c r="L151" s="112"/>
      <c r="M151" s="141"/>
      <c r="N151" s="142"/>
      <c r="O151" s="142"/>
      <c r="P151" s="142"/>
      <c r="Q151" s="142"/>
      <c r="R151" s="142"/>
      <c r="S151" s="142"/>
      <c r="T151" s="112"/>
      <c r="U151" s="112"/>
      <c r="V151" s="112"/>
      <c r="W151" s="112"/>
      <c r="X151" s="112"/>
      <c r="Y151" s="112"/>
      <c r="Z151" s="112"/>
    </row>
    <row r="152" spans="1:26" ht="99.75" customHeight="1" x14ac:dyDescent="0.2">
      <c r="A152" s="112"/>
      <c r="B152" s="137">
        <f t="shared" si="0"/>
        <v>138</v>
      </c>
      <c r="C152" s="138" t="str">
        <f t="array" ref="C152">+IFERROR(INDEX(Hoja1!$A$2:$A$82,MATCH(J152,Hoja1!$H$2:$H$82,0)),"")</f>
        <v/>
      </c>
      <c r="D152" s="139" t="str">
        <f>IFERROR(VLOOKUP(C152,Hoja1!$A$2:$H$82,4,0),"")</f>
        <v/>
      </c>
      <c r="E152" s="139" t="str">
        <f>+IFERROR(VLOOKUP(C152,Hoja1!$A$1:$J$82,10,0),"")</f>
        <v/>
      </c>
      <c r="F152" s="139" t="str">
        <f>+IFERROR(VLOOKUP(C152,Hoja1!$A$1:$I$82,3,0),"")</f>
        <v/>
      </c>
      <c r="G152" s="138" t="str">
        <f>+IFERROR(VLOOKUP(C152,Hoja1!$A$1:$K$82,11,0),"")</f>
        <v/>
      </c>
      <c r="H152" s="140" t="str">
        <f>+IFERROR(VLOOKUP(C152,Hoja1!$A$1:$L$82,12,0),"")</f>
        <v/>
      </c>
      <c r="I152" s="138"/>
      <c r="J152" s="115">
        <v>138</v>
      </c>
      <c r="K152" s="145"/>
      <c r="L152" s="112"/>
      <c r="M152" s="141"/>
      <c r="N152" s="142"/>
      <c r="O152" s="142"/>
      <c r="P152" s="142"/>
      <c r="Q152" s="142"/>
      <c r="R152" s="142"/>
      <c r="S152" s="142"/>
      <c r="T152" s="112"/>
      <c r="U152" s="112"/>
      <c r="V152" s="112"/>
      <c r="W152" s="112"/>
      <c r="X152" s="112"/>
      <c r="Y152" s="112"/>
      <c r="Z152" s="112"/>
    </row>
    <row r="153" spans="1:26" ht="99.75" customHeight="1" x14ac:dyDescent="0.2">
      <c r="A153" s="112"/>
      <c r="B153" s="137">
        <f t="shared" si="0"/>
        <v>139</v>
      </c>
      <c r="C153" s="138" t="str">
        <f t="array" ref="C153">+IFERROR(INDEX(Hoja1!$A$2:$A$82,MATCH(J153,Hoja1!$H$2:$H$82,0)),"")</f>
        <v/>
      </c>
      <c r="D153" s="139" t="str">
        <f>IFERROR(VLOOKUP(C153,Hoja1!$A$2:$H$82,4,0),"")</f>
        <v/>
      </c>
      <c r="E153" s="139" t="str">
        <f>+IFERROR(VLOOKUP(C153,Hoja1!$A$1:$J$82,10,0),"")</f>
        <v/>
      </c>
      <c r="F153" s="139" t="str">
        <f>+IFERROR(VLOOKUP(C153,Hoja1!$A$1:$I$82,3,0),"")</f>
        <v/>
      </c>
      <c r="G153" s="138" t="str">
        <f>+IFERROR(VLOOKUP(C153,Hoja1!$A$1:$K$82,11,0),"")</f>
        <v/>
      </c>
      <c r="H153" s="140" t="str">
        <f>+IFERROR(VLOOKUP(C153,Hoja1!$A$1:$L$82,12,0),"")</f>
        <v/>
      </c>
      <c r="I153" s="138"/>
      <c r="J153" s="115">
        <v>139</v>
      </c>
      <c r="K153" s="145"/>
      <c r="L153" s="112"/>
      <c r="M153" s="141"/>
      <c r="N153" s="142"/>
      <c r="O153" s="142"/>
      <c r="P153" s="142"/>
      <c r="Q153" s="142"/>
      <c r="R153" s="142"/>
      <c r="S153" s="142"/>
      <c r="T153" s="112"/>
      <c r="U153" s="112"/>
      <c r="V153" s="112"/>
      <c r="W153" s="112"/>
      <c r="X153" s="112"/>
      <c r="Y153" s="112"/>
      <c r="Z153" s="112"/>
    </row>
    <row r="154" spans="1:26" ht="99.75" customHeight="1" x14ac:dyDescent="0.2">
      <c r="A154" s="112"/>
      <c r="B154" s="137">
        <f t="shared" si="0"/>
        <v>140</v>
      </c>
      <c r="C154" s="138" t="str">
        <f t="array" ref="C154">+IFERROR(INDEX(Hoja1!$A$2:$A$82,MATCH(J154,Hoja1!$H$2:$H$82,0)),"")</f>
        <v/>
      </c>
      <c r="D154" s="139" t="str">
        <f>IFERROR(VLOOKUP(C154,Hoja1!$A$2:$H$82,4,0),"")</f>
        <v/>
      </c>
      <c r="E154" s="139" t="str">
        <f>+IFERROR(VLOOKUP(C154,Hoja1!$A$1:$J$82,10,0),"")</f>
        <v/>
      </c>
      <c r="F154" s="139" t="str">
        <f>+IFERROR(VLOOKUP(C154,Hoja1!$A$1:$I$82,3,0),"")</f>
        <v/>
      </c>
      <c r="G154" s="138" t="str">
        <f>+IFERROR(VLOOKUP(C154,Hoja1!$A$1:$K$82,11,0),"")</f>
        <v/>
      </c>
      <c r="H154" s="140" t="str">
        <f>+IFERROR(VLOOKUP(C154,Hoja1!$A$1:$L$82,12,0),"")</f>
        <v/>
      </c>
      <c r="I154" s="138"/>
      <c r="J154" s="115">
        <v>140</v>
      </c>
      <c r="K154" s="145"/>
      <c r="L154" s="112"/>
      <c r="M154" s="141"/>
      <c r="N154" s="142"/>
      <c r="O154" s="142"/>
      <c r="P154" s="142"/>
      <c r="Q154" s="142"/>
      <c r="R154" s="142"/>
      <c r="S154" s="142"/>
      <c r="T154" s="112"/>
      <c r="U154" s="112"/>
      <c r="V154" s="112"/>
      <c r="W154" s="112"/>
      <c r="X154" s="112"/>
      <c r="Y154" s="112"/>
      <c r="Z154" s="112"/>
    </row>
    <row r="155" spans="1:26" ht="99.75" customHeight="1" x14ac:dyDescent="0.2">
      <c r="A155" s="112"/>
      <c r="B155" s="143">
        <f t="shared" si="0"/>
        <v>141</v>
      </c>
      <c r="C155" s="138" t="str">
        <f t="array" ref="C155">+IFERROR(INDEX(Hoja1!$A$2:$A$82,MATCH(J155,Hoja1!$H$2:$H$82,0)),"")</f>
        <v/>
      </c>
      <c r="D155" s="139" t="str">
        <f>IFERROR(VLOOKUP(C155,Hoja1!$A$2:$H$82,4,0),"")</f>
        <v/>
      </c>
      <c r="E155" s="139" t="str">
        <f>+IFERROR(VLOOKUP(C155,Hoja1!$A$1:$J$82,10,0),"")</f>
        <v/>
      </c>
      <c r="F155" s="139" t="str">
        <f>+IFERROR(VLOOKUP(C155,Hoja1!$A$1:$I$82,3,0),"")</f>
        <v/>
      </c>
      <c r="G155" s="138" t="str">
        <f>+IFERROR(VLOOKUP(C155,Hoja1!$A$1:$K$82,11,0),"")</f>
        <v/>
      </c>
      <c r="H155" s="140" t="str">
        <f>+IFERROR(VLOOKUP(C155,Hoja1!$A$1:$L$82,12,0),"")</f>
        <v/>
      </c>
      <c r="I155" s="138"/>
      <c r="J155" s="115">
        <v>141</v>
      </c>
      <c r="K155" s="145"/>
      <c r="L155" s="112"/>
      <c r="M155" s="141"/>
      <c r="N155" s="142"/>
      <c r="O155" s="142"/>
      <c r="P155" s="142"/>
      <c r="Q155" s="142"/>
      <c r="R155" s="142"/>
      <c r="S155" s="142"/>
      <c r="T155" s="112"/>
      <c r="U155" s="112"/>
      <c r="V155" s="112"/>
      <c r="W155" s="112"/>
      <c r="X155" s="112"/>
      <c r="Y155" s="112"/>
      <c r="Z155" s="112"/>
    </row>
    <row r="156" spans="1:26" ht="99.75" customHeight="1" x14ac:dyDescent="0.2">
      <c r="A156" s="112"/>
      <c r="B156" s="137">
        <f t="shared" si="0"/>
        <v>142</v>
      </c>
      <c r="C156" s="138" t="str">
        <f t="array" ref="C156">+IFERROR(INDEX(Hoja1!$A$2:$A$82,MATCH(J156,Hoja1!$H$2:$H$82,0)),"")</f>
        <v/>
      </c>
      <c r="D156" s="139" t="str">
        <f>IFERROR(VLOOKUP(C156,Hoja1!$A$2:$H$82,4,0),"")</f>
        <v/>
      </c>
      <c r="E156" s="139" t="str">
        <f>+IFERROR(VLOOKUP(C156,Hoja1!$A$1:$J$82,10,0),"")</f>
        <v/>
      </c>
      <c r="F156" s="139" t="str">
        <f>+IFERROR(VLOOKUP(C156,Hoja1!$A$1:$I$82,3,0),"")</f>
        <v/>
      </c>
      <c r="G156" s="138" t="str">
        <f>+IFERROR(VLOOKUP(C156,Hoja1!$A$1:$K$82,11,0),"")</f>
        <v/>
      </c>
      <c r="H156" s="140" t="str">
        <f>+IFERROR(VLOOKUP(C156,Hoja1!$A$1:$L$82,12,0),"")</f>
        <v/>
      </c>
      <c r="I156" s="138"/>
      <c r="J156" s="115">
        <v>142</v>
      </c>
      <c r="K156" s="145"/>
      <c r="L156" s="112"/>
      <c r="M156" s="141"/>
      <c r="N156" s="142"/>
      <c r="O156" s="142"/>
      <c r="P156" s="142"/>
      <c r="Q156" s="142"/>
      <c r="R156" s="142"/>
      <c r="S156" s="142"/>
      <c r="T156" s="112"/>
      <c r="U156" s="112"/>
      <c r="V156" s="112"/>
      <c r="W156" s="112"/>
      <c r="X156" s="112"/>
      <c r="Y156" s="112"/>
      <c r="Z156" s="112"/>
    </row>
    <row r="157" spans="1:26" ht="99.75" customHeight="1" x14ac:dyDescent="0.2">
      <c r="A157" s="112"/>
      <c r="B157" s="137">
        <f t="shared" si="0"/>
        <v>143</v>
      </c>
      <c r="C157" s="138" t="str">
        <f t="array" ref="C157">+IFERROR(INDEX(Hoja1!$A$2:$A$82,MATCH(J157,Hoja1!$H$2:$H$82,0)),"")</f>
        <v/>
      </c>
      <c r="D157" s="139" t="str">
        <f>IFERROR(VLOOKUP(C157,Hoja1!$A$2:$H$82,4,0),"")</f>
        <v/>
      </c>
      <c r="E157" s="139" t="str">
        <f>+IFERROR(VLOOKUP(C157,Hoja1!$A$1:$J$82,10,0),"")</f>
        <v/>
      </c>
      <c r="F157" s="139" t="str">
        <f>+IFERROR(VLOOKUP(C157,Hoja1!$A$1:$I$82,3,0),"")</f>
        <v/>
      </c>
      <c r="G157" s="138" t="str">
        <f>+IFERROR(VLOOKUP(C157,Hoja1!$A$1:$K$82,11,0),"")</f>
        <v/>
      </c>
      <c r="H157" s="140" t="str">
        <f>+IFERROR(VLOOKUP(C157,Hoja1!$A$1:$L$82,12,0),"")</f>
        <v/>
      </c>
      <c r="I157" s="138"/>
      <c r="J157" s="115">
        <v>143</v>
      </c>
      <c r="K157" s="145"/>
      <c r="L157" s="112"/>
      <c r="M157" s="141"/>
      <c r="N157" s="142"/>
      <c r="O157" s="142"/>
      <c r="P157" s="142"/>
      <c r="Q157" s="142"/>
      <c r="R157" s="142"/>
      <c r="S157" s="142"/>
      <c r="T157" s="112"/>
      <c r="U157" s="112"/>
      <c r="V157" s="112"/>
      <c r="W157" s="112"/>
      <c r="X157" s="112"/>
      <c r="Y157" s="112"/>
      <c r="Z157" s="112"/>
    </row>
    <row r="158" spans="1:26" ht="99.75" customHeight="1" x14ac:dyDescent="0.2">
      <c r="A158" s="112"/>
      <c r="B158" s="137">
        <f t="shared" si="0"/>
        <v>144</v>
      </c>
      <c r="C158" s="138" t="str">
        <f t="array" ref="C158">+IFERROR(INDEX(Hoja1!$A$2:$A$82,MATCH(J158,Hoja1!$H$2:$H$82,0)),"")</f>
        <v/>
      </c>
      <c r="D158" s="139" t="str">
        <f>IFERROR(VLOOKUP(C158,Hoja1!$A$2:$H$82,4,0),"")</f>
        <v/>
      </c>
      <c r="E158" s="139" t="str">
        <f>+IFERROR(VLOOKUP(C158,Hoja1!$A$1:$J$82,10,0),"")</f>
        <v/>
      </c>
      <c r="F158" s="139" t="str">
        <f>+IFERROR(VLOOKUP(C158,Hoja1!$A$1:$I$82,3,0),"")</f>
        <v/>
      </c>
      <c r="G158" s="138" t="str">
        <f>+IFERROR(VLOOKUP(C158,Hoja1!$A$1:$K$82,11,0),"")</f>
        <v/>
      </c>
      <c r="H158" s="140" t="str">
        <f>+IFERROR(VLOOKUP(C158,Hoja1!$A$1:$L$82,12,0),"")</f>
        <v/>
      </c>
      <c r="I158" s="138"/>
      <c r="J158" s="115">
        <v>144</v>
      </c>
      <c r="K158" s="145"/>
      <c r="L158" s="112"/>
      <c r="M158" s="141"/>
      <c r="N158" s="142"/>
      <c r="O158" s="142"/>
      <c r="P158" s="142"/>
      <c r="Q158" s="142"/>
      <c r="R158" s="142"/>
      <c r="S158" s="142"/>
      <c r="T158" s="112"/>
      <c r="U158" s="112"/>
      <c r="V158" s="112"/>
      <c r="W158" s="112"/>
      <c r="X158" s="112"/>
      <c r="Y158" s="112"/>
      <c r="Z158" s="112"/>
    </row>
    <row r="159" spans="1:26" ht="99.75" customHeight="1" x14ac:dyDescent="0.2">
      <c r="A159" s="112"/>
      <c r="B159" s="137">
        <f t="shared" si="0"/>
        <v>145</v>
      </c>
      <c r="C159" s="138" t="str">
        <f t="array" ref="C159">+IFERROR(INDEX(Hoja1!$A$2:$A$82,MATCH(J159,Hoja1!$H$2:$H$82,0)),"")</f>
        <v/>
      </c>
      <c r="D159" s="139" t="str">
        <f>IFERROR(VLOOKUP(C159,Hoja1!$A$2:$H$82,4,0),"")</f>
        <v/>
      </c>
      <c r="E159" s="139" t="str">
        <f>+IFERROR(VLOOKUP(C159,Hoja1!$A$1:$J$82,10,0),"")</f>
        <v/>
      </c>
      <c r="F159" s="139" t="str">
        <f>+IFERROR(VLOOKUP(C159,Hoja1!$A$1:$I$82,3,0),"")</f>
        <v/>
      </c>
      <c r="G159" s="138" t="str">
        <f>+IFERROR(VLOOKUP(C159,Hoja1!$A$1:$K$82,11,0),"")</f>
        <v/>
      </c>
      <c r="H159" s="140" t="str">
        <f>+IFERROR(VLOOKUP(C159,Hoja1!$A$1:$L$82,12,0),"")</f>
        <v/>
      </c>
      <c r="I159" s="138"/>
      <c r="J159" s="115">
        <v>145</v>
      </c>
      <c r="K159" s="145"/>
      <c r="L159" s="112"/>
      <c r="M159" s="141"/>
      <c r="N159" s="142"/>
      <c r="O159" s="142"/>
      <c r="P159" s="142"/>
      <c r="Q159" s="142"/>
      <c r="R159" s="142"/>
      <c r="S159" s="142"/>
      <c r="T159" s="112"/>
      <c r="U159" s="112"/>
      <c r="V159" s="112"/>
      <c r="W159" s="112"/>
      <c r="X159" s="112"/>
      <c r="Y159" s="112"/>
      <c r="Z159" s="112"/>
    </row>
    <row r="160" spans="1:26" ht="99.75" customHeight="1" x14ac:dyDescent="0.2">
      <c r="A160" s="112"/>
      <c r="B160" s="143">
        <f t="shared" si="0"/>
        <v>146</v>
      </c>
      <c r="C160" s="138" t="str">
        <f t="array" ref="C160">+IFERROR(INDEX(Hoja1!$A$2:$A$82,MATCH(J160,Hoja1!$H$2:$H$82,0)),"")</f>
        <v/>
      </c>
      <c r="D160" s="139" t="str">
        <f>IFERROR(VLOOKUP(C160,Hoja1!$A$2:$H$82,4,0),"")</f>
        <v/>
      </c>
      <c r="E160" s="139" t="str">
        <f>+IFERROR(VLOOKUP(C160,Hoja1!$A$1:$J$82,10,0),"")</f>
        <v/>
      </c>
      <c r="F160" s="139" t="str">
        <f>+IFERROR(VLOOKUP(C160,Hoja1!$A$1:$I$82,3,0),"")</f>
        <v/>
      </c>
      <c r="G160" s="138" t="str">
        <f>+IFERROR(VLOOKUP(C160,Hoja1!$A$1:$K$82,11,0),"")</f>
        <v/>
      </c>
      <c r="H160" s="140" t="str">
        <f>+IFERROR(VLOOKUP(C160,Hoja1!$A$1:$L$82,12,0),"")</f>
        <v/>
      </c>
      <c r="I160" s="138"/>
      <c r="J160" s="115">
        <v>146</v>
      </c>
      <c r="K160" s="145"/>
      <c r="L160" s="112"/>
      <c r="M160" s="141"/>
      <c r="N160" s="142"/>
      <c r="O160" s="142"/>
      <c r="P160" s="142"/>
      <c r="Q160" s="142"/>
      <c r="R160" s="142"/>
      <c r="S160" s="142"/>
      <c r="T160" s="112"/>
      <c r="U160" s="112"/>
      <c r="V160" s="112"/>
      <c r="W160" s="112"/>
      <c r="X160" s="112"/>
      <c r="Y160" s="112"/>
      <c r="Z160" s="112"/>
    </row>
    <row r="161" spans="1:26" ht="99.75" customHeight="1" x14ac:dyDescent="0.2">
      <c r="A161" s="112"/>
      <c r="B161" s="137">
        <f t="shared" si="0"/>
        <v>147</v>
      </c>
      <c r="C161" s="138" t="str">
        <f t="array" ref="C161">+IFERROR(INDEX(Hoja1!$A$2:$A$82,MATCH(J161,Hoja1!$H$2:$H$82,0)),"")</f>
        <v/>
      </c>
      <c r="D161" s="139" t="str">
        <f>IFERROR(VLOOKUP(C161,Hoja1!$A$2:$H$82,4,0),"")</f>
        <v/>
      </c>
      <c r="E161" s="139" t="str">
        <f>+IFERROR(VLOOKUP(C161,Hoja1!$A$1:$J$82,10,0),"")</f>
        <v/>
      </c>
      <c r="F161" s="139" t="str">
        <f>+IFERROR(VLOOKUP(C161,Hoja1!$A$1:$I$82,3,0),"")</f>
        <v/>
      </c>
      <c r="G161" s="138" t="str">
        <f>+IFERROR(VLOOKUP(C161,Hoja1!$A$1:$K$82,11,0),"")</f>
        <v/>
      </c>
      <c r="H161" s="140" t="str">
        <f>+IFERROR(VLOOKUP(C161,Hoja1!$A$1:$L$82,12,0),"")</f>
        <v/>
      </c>
      <c r="I161" s="138"/>
      <c r="J161" s="115">
        <v>147</v>
      </c>
      <c r="K161" s="145"/>
      <c r="L161" s="112"/>
      <c r="M161" s="141"/>
      <c r="N161" s="142"/>
      <c r="O161" s="142"/>
      <c r="P161" s="142"/>
      <c r="Q161" s="142"/>
      <c r="R161" s="142"/>
      <c r="S161" s="142"/>
      <c r="T161" s="112"/>
      <c r="U161" s="112"/>
      <c r="V161" s="112"/>
      <c r="W161" s="112"/>
      <c r="X161" s="112"/>
      <c r="Y161" s="112"/>
      <c r="Z161" s="112"/>
    </row>
    <row r="162" spans="1:26" ht="99.75" customHeight="1" x14ac:dyDescent="0.2">
      <c r="A162" s="112"/>
      <c r="B162" s="137">
        <f t="shared" si="0"/>
        <v>148</v>
      </c>
      <c r="C162" s="138" t="str">
        <f t="array" ref="C162">+IFERROR(INDEX(Hoja1!$A$2:$A$82,MATCH(J162,Hoja1!$H$2:$H$82,0)),"")</f>
        <v/>
      </c>
      <c r="D162" s="139" t="str">
        <f>IFERROR(VLOOKUP(C162,Hoja1!$A$2:$H$82,4,0),"")</f>
        <v/>
      </c>
      <c r="E162" s="139" t="str">
        <f>+IFERROR(VLOOKUP(C162,Hoja1!$A$1:$J$82,10,0),"")</f>
        <v/>
      </c>
      <c r="F162" s="139" t="str">
        <f>+IFERROR(VLOOKUP(C162,Hoja1!$A$1:$I$82,3,0),"")</f>
        <v/>
      </c>
      <c r="G162" s="138" t="str">
        <f>+IFERROR(VLOOKUP(C162,Hoja1!$A$1:$K$82,11,0),"")</f>
        <v/>
      </c>
      <c r="H162" s="140" t="str">
        <f>+IFERROR(VLOOKUP(C162,Hoja1!$A$1:$L$82,12,0),"")</f>
        <v/>
      </c>
      <c r="I162" s="138"/>
      <c r="J162" s="115">
        <v>148</v>
      </c>
      <c r="K162" s="145"/>
      <c r="L162" s="112"/>
      <c r="M162" s="141"/>
      <c r="N162" s="142"/>
      <c r="O162" s="142"/>
      <c r="P162" s="142"/>
      <c r="Q162" s="142"/>
      <c r="R162" s="142"/>
      <c r="S162" s="142"/>
      <c r="T162" s="112"/>
      <c r="U162" s="112"/>
      <c r="V162" s="112"/>
      <c r="W162" s="112"/>
      <c r="X162" s="112"/>
      <c r="Y162" s="112"/>
      <c r="Z162" s="112"/>
    </row>
    <row r="163" spans="1:26" ht="99.75" customHeight="1" x14ac:dyDescent="0.2">
      <c r="A163" s="112"/>
      <c r="B163" s="137">
        <f t="shared" si="0"/>
        <v>149</v>
      </c>
      <c r="C163" s="138" t="str">
        <f t="array" ref="C163">+IFERROR(INDEX(Hoja1!$A$2:$A$82,MATCH(J163,Hoja1!$H$2:$H$82,0)),"")</f>
        <v/>
      </c>
      <c r="D163" s="139" t="str">
        <f>IFERROR(VLOOKUP(C163,Hoja1!$A$2:$H$82,4,0),"")</f>
        <v/>
      </c>
      <c r="E163" s="139" t="str">
        <f>+IFERROR(VLOOKUP(C163,Hoja1!$A$1:$J$82,10,0),"")</f>
        <v/>
      </c>
      <c r="F163" s="139" t="str">
        <f>+IFERROR(VLOOKUP(C163,Hoja1!$A$1:$I$82,3,0),"")</f>
        <v/>
      </c>
      <c r="G163" s="138" t="str">
        <f>+IFERROR(VLOOKUP(C163,Hoja1!$A$1:$K$82,11,0),"")</f>
        <v/>
      </c>
      <c r="H163" s="140" t="str">
        <f>+IFERROR(VLOOKUP(C163,Hoja1!$A$1:$L$82,12,0),"")</f>
        <v/>
      </c>
      <c r="I163" s="138"/>
      <c r="J163" s="115">
        <v>149</v>
      </c>
      <c r="K163" s="145"/>
      <c r="L163" s="112"/>
      <c r="M163" s="141"/>
      <c r="N163" s="142"/>
      <c r="O163" s="142"/>
      <c r="P163" s="142"/>
      <c r="Q163" s="142"/>
      <c r="R163" s="142"/>
      <c r="S163" s="142"/>
      <c r="T163" s="112"/>
      <c r="U163" s="112"/>
      <c r="V163" s="112"/>
      <c r="W163" s="112"/>
      <c r="X163" s="112"/>
      <c r="Y163" s="112"/>
      <c r="Z163" s="112"/>
    </row>
    <row r="164" spans="1:26" ht="99.75" customHeight="1" x14ac:dyDescent="0.2">
      <c r="A164" s="112"/>
      <c r="B164" s="147">
        <f t="shared" si="0"/>
        <v>150</v>
      </c>
      <c r="C164" s="148" t="str">
        <f t="array" ref="C164">+IFERROR(INDEX(Hoja1!$A$2:$A$82,MATCH(J164,Hoja1!$H$2:$H$82,0)),"")</f>
        <v/>
      </c>
      <c r="D164" s="149" t="str">
        <f>IFERROR(VLOOKUP(C164,Hoja1!$A$2:$H$82,4,0),"")</f>
        <v/>
      </c>
      <c r="E164" s="149" t="str">
        <f>+IFERROR(VLOOKUP(C164,Hoja1!$A$1:$J$82,10,0),"")</f>
        <v/>
      </c>
      <c r="F164" s="149" t="str">
        <f>+IFERROR(VLOOKUP(C164,Hoja1!$A$1:$I$82,3,0),"")</f>
        <v/>
      </c>
      <c r="G164" s="148" t="str">
        <f>+IFERROR(VLOOKUP(C164,Hoja1!$A$1:$K$82,11,0),"")</f>
        <v/>
      </c>
      <c r="H164" s="150" t="str">
        <f>+IFERROR(VLOOKUP(C164,Hoja1!$A$1:$L$82,12,0),"")</f>
        <v/>
      </c>
      <c r="I164" s="148"/>
      <c r="J164" s="115">
        <v>150</v>
      </c>
      <c r="K164" s="145"/>
      <c r="L164" s="112"/>
      <c r="M164" s="141"/>
      <c r="N164" s="142"/>
      <c r="O164" s="142"/>
      <c r="P164" s="142"/>
      <c r="Q164" s="142"/>
      <c r="R164" s="142"/>
      <c r="S164" s="142"/>
      <c r="T164" s="112"/>
      <c r="U164" s="112"/>
      <c r="V164" s="112"/>
      <c r="W164" s="112"/>
      <c r="X164" s="112"/>
      <c r="Y164" s="112"/>
      <c r="Z164" s="112"/>
    </row>
    <row r="165" spans="1:26" ht="12.75" customHeight="1" x14ac:dyDescent="0.2">
      <c r="A165" s="112"/>
      <c r="B165" s="113"/>
      <c r="C165" s="114"/>
      <c r="D165" s="112"/>
      <c r="E165" s="112"/>
      <c r="F165" s="112"/>
      <c r="G165" s="112"/>
      <c r="H165" s="112"/>
      <c r="I165" s="112"/>
      <c r="J165" s="115"/>
      <c r="K165" s="112"/>
      <c r="L165" s="112"/>
      <c r="M165" s="112"/>
      <c r="N165" s="112"/>
      <c r="O165" s="112"/>
      <c r="P165" s="112"/>
      <c r="Q165" s="112"/>
      <c r="R165" s="112"/>
      <c r="S165" s="112"/>
      <c r="T165" s="112"/>
      <c r="U165" s="112"/>
      <c r="V165" s="112"/>
      <c r="W165" s="112"/>
      <c r="X165" s="112"/>
      <c r="Y165" s="112"/>
      <c r="Z165" s="112"/>
    </row>
    <row r="166" spans="1:26" ht="12.75" customHeight="1" x14ac:dyDescent="0.2">
      <c r="A166" s="112"/>
      <c r="B166" s="113"/>
      <c r="C166" s="114"/>
      <c r="D166" s="112"/>
      <c r="E166" s="112"/>
      <c r="F166" s="112"/>
      <c r="G166" s="112"/>
      <c r="H166" s="112"/>
      <c r="I166" s="112"/>
      <c r="J166" s="115"/>
      <c r="K166" s="112"/>
      <c r="L166" s="112"/>
      <c r="M166" s="112"/>
      <c r="N166" s="112"/>
      <c r="O166" s="112"/>
      <c r="P166" s="112"/>
      <c r="Q166" s="112"/>
      <c r="R166" s="112"/>
      <c r="S166" s="112"/>
      <c r="T166" s="112"/>
      <c r="U166" s="112"/>
      <c r="V166" s="112"/>
      <c r="W166" s="112"/>
      <c r="X166" s="112"/>
      <c r="Y166" s="112"/>
      <c r="Z166" s="112"/>
    </row>
    <row r="167" spans="1:26" ht="12.75" customHeight="1" x14ac:dyDescent="0.2">
      <c r="A167" s="112"/>
      <c r="B167" s="113"/>
      <c r="C167" s="114"/>
      <c r="D167" s="112"/>
      <c r="E167" s="112"/>
      <c r="F167" s="112"/>
      <c r="G167" s="112"/>
      <c r="H167" s="112"/>
      <c r="I167" s="112"/>
      <c r="J167" s="115"/>
      <c r="K167" s="112"/>
      <c r="L167" s="112"/>
      <c r="M167" s="112"/>
      <c r="N167" s="112"/>
      <c r="O167" s="112"/>
      <c r="P167" s="112"/>
      <c r="Q167" s="112"/>
      <c r="R167" s="112"/>
      <c r="S167" s="112"/>
      <c r="T167" s="112"/>
      <c r="U167" s="112"/>
      <c r="V167" s="112"/>
      <c r="W167" s="112"/>
      <c r="X167" s="112"/>
      <c r="Y167" s="112"/>
      <c r="Z167" s="112"/>
    </row>
    <row r="168" spans="1:26" ht="12.75" customHeight="1" x14ac:dyDescent="0.2">
      <c r="A168" s="112"/>
      <c r="B168" s="113"/>
      <c r="C168" s="114"/>
      <c r="D168" s="112"/>
      <c r="E168" s="112"/>
      <c r="F168" s="112"/>
      <c r="G168" s="112"/>
      <c r="H168" s="112"/>
      <c r="I168" s="112"/>
      <c r="J168" s="115"/>
      <c r="K168" s="112"/>
      <c r="L168" s="112"/>
      <c r="M168" s="112"/>
      <c r="N168" s="112"/>
      <c r="O168" s="112"/>
      <c r="P168" s="112"/>
      <c r="Q168" s="112"/>
      <c r="R168" s="112"/>
      <c r="S168" s="112"/>
      <c r="T168" s="112"/>
      <c r="U168" s="112"/>
      <c r="V168" s="112"/>
      <c r="W168" s="112"/>
      <c r="X168" s="112"/>
      <c r="Y168" s="112"/>
      <c r="Z168" s="112"/>
    </row>
    <row r="169" spans="1:26" ht="12.75" customHeight="1" x14ac:dyDescent="0.2">
      <c r="A169" s="112"/>
      <c r="B169" s="113"/>
      <c r="C169" s="114"/>
      <c r="D169" s="112"/>
      <c r="E169" s="112"/>
      <c r="F169" s="112"/>
      <c r="G169" s="112"/>
      <c r="H169" s="112"/>
      <c r="I169" s="112"/>
      <c r="J169" s="115"/>
      <c r="K169" s="112"/>
      <c r="L169" s="112"/>
      <c r="M169" s="112"/>
      <c r="N169" s="112"/>
      <c r="O169" s="112"/>
      <c r="P169" s="112"/>
      <c r="Q169" s="112"/>
      <c r="R169" s="112"/>
      <c r="S169" s="112"/>
      <c r="T169" s="112"/>
      <c r="U169" s="112"/>
      <c r="V169" s="112"/>
      <c r="W169" s="112"/>
      <c r="X169" s="112"/>
      <c r="Y169" s="112"/>
      <c r="Z169" s="112"/>
    </row>
    <row r="170" spans="1:26" ht="12.75" customHeight="1" x14ac:dyDescent="0.2">
      <c r="A170" s="112"/>
      <c r="B170" s="113"/>
      <c r="C170" s="114"/>
      <c r="D170" s="112"/>
      <c r="E170" s="112"/>
      <c r="F170" s="112"/>
      <c r="G170" s="112"/>
      <c r="H170" s="112"/>
      <c r="I170" s="112"/>
      <c r="J170" s="115"/>
      <c r="K170" s="112"/>
      <c r="L170" s="112"/>
      <c r="M170" s="112"/>
      <c r="N170" s="112"/>
      <c r="O170" s="112"/>
      <c r="P170" s="112"/>
      <c r="Q170" s="112"/>
      <c r="R170" s="112"/>
      <c r="S170" s="112"/>
      <c r="T170" s="112"/>
      <c r="U170" s="112"/>
      <c r="V170" s="112"/>
      <c r="W170" s="112"/>
      <c r="X170" s="112"/>
      <c r="Y170" s="112"/>
      <c r="Z170" s="112"/>
    </row>
    <row r="171" spans="1:26" ht="12.75" customHeight="1" x14ac:dyDescent="0.2">
      <c r="A171" s="112"/>
      <c r="B171" s="113"/>
      <c r="C171" s="114"/>
      <c r="D171" s="112"/>
      <c r="E171" s="112"/>
      <c r="F171" s="112"/>
      <c r="G171" s="112"/>
      <c r="H171" s="112"/>
      <c r="I171" s="112"/>
      <c r="J171" s="115"/>
      <c r="K171" s="112"/>
      <c r="L171" s="112"/>
      <c r="M171" s="112"/>
      <c r="N171" s="112"/>
      <c r="O171" s="112"/>
      <c r="P171" s="112"/>
      <c r="Q171" s="112"/>
      <c r="R171" s="112"/>
      <c r="S171" s="112"/>
      <c r="T171" s="112"/>
      <c r="U171" s="112"/>
      <c r="V171" s="112"/>
      <c r="W171" s="112"/>
      <c r="X171" s="112"/>
      <c r="Y171" s="112"/>
      <c r="Z171" s="112"/>
    </row>
    <row r="172" spans="1:26" ht="12.75" customHeight="1" x14ac:dyDescent="0.2">
      <c r="A172" s="112"/>
      <c r="B172" s="113"/>
      <c r="C172" s="114"/>
      <c r="D172" s="112"/>
      <c r="E172" s="112"/>
      <c r="F172" s="112"/>
      <c r="G172" s="112"/>
      <c r="H172" s="112"/>
      <c r="I172" s="112"/>
      <c r="J172" s="115"/>
      <c r="K172" s="112"/>
      <c r="L172" s="112"/>
      <c r="M172" s="112"/>
      <c r="N172" s="112"/>
      <c r="O172" s="112"/>
      <c r="P172" s="112"/>
      <c r="Q172" s="112"/>
      <c r="R172" s="112"/>
      <c r="S172" s="112"/>
      <c r="T172" s="112"/>
      <c r="U172" s="112"/>
      <c r="V172" s="112"/>
      <c r="W172" s="112"/>
      <c r="X172" s="112"/>
      <c r="Y172" s="112"/>
      <c r="Z172" s="112"/>
    </row>
    <row r="173" spans="1:26" ht="12.75" customHeight="1" x14ac:dyDescent="0.2">
      <c r="A173" s="112"/>
      <c r="B173" s="113"/>
      <c r="C173" s="114"/>
      <c r="D173" s="112"/>
      <c r="E173" s="112"/>
      <c r="F173" s="112"/>
      <c r="G173" s="112"/>
      <c r="H173" s="112"/>
      <c r="I173" s="112"/>
      <c r="J173" s="115"/>
      <c r="K173" s="112"/>
      <c r="L173" s="112"/>
      <c r="M173" s="112"/>
      <c r="N173" s="112"/>
      <c r="O173" s="112"/>
      <c r="P173" s="112"/>
      <c r="Q173" s="112"/>
      <c r="R173" s="112"/>
      <c r="S173" s="112"/>
      <c r="T173" s="112"/>
      <c r="U173" s="112"/>
      <c r="V173" s="112"/>
      <c r="W173" s="112"/>
      <c r="X173" s="112"/>
      <c r="Y173" s="112"/>
      <c r="Z173" s="112"/>
    </row>
    <row r="174" spans="1:26" ht="12.75" customHeight="1" x14ac:dyDescent="0.2">
      <c r="A174" s="112"/>
      <c r="B174" s="113"/>
      <c r="C174" s="114"/>
      <c r="D174" s="112"/>
      <c r="E174" s="112"/>
      <c r="F174" s="112"/>
      <c r="G174" s="112"/>
      <c r="H174" s="112"/>
      <c r="I174" s="112"/>
      <c r="J174" s="115"/>
      <c r="K174" s="112"/>
      <c r="L174" s="112"/>
      <c r="M174" s="112"/>
      <c r="N174" s="112"/>
      <c r="O174" s="112"/>
      <c r="P174" s="112"/>
      <c r="Q174" s="112"/>
      <c r="R174" s="112"/>
      <c r="S174" s="112"/>
      <c r="T174" s="112"/>
      <c r="U174" s="112"/>
      <c r="V174" s="112"/>
      <c r="W174" s="112"/>
      <c r="X174" s="112"/>
      <c r="Y174" s="112"/>
      <c r="Z174" s="112"/>
    </row>
    <row r="175" spans="1:26" ht="12.75" customHeight="1" x14ac:dyDescent="0.2">
      <c r="A175" s="112"/>
      <c r="B175" s="113"/>
      <c r="C175" s="114"/>
      <c r="D175" s="112"/>
      <c r="E175" s="112"/>
      <c r="F175" s="112"/>
      <c r="G175" s="112"/>
      <c r="H175" s="112"/>
      <c r="I175" s="112"/>
      <c r="J175" s="115"/>
      <c r="K175" s="112"/>
      <c r="L175" s="112"/>
      <c r="M175" s="112"/>
      <c r="N175" s="112"/>
      <c r="O175" s="112"/>
      <c r="P175" s="112"/>
      <c r="Q175" s="112"/>
      <c r="R175" s="112"/>
      <c r="S175" s="112"/>
      <c r="T175" s="112"/>
      <c r="U175" s="112"/>
      <c r="V175" s="112"/>
      <c r="W175" s="112"/>
      <c r="X175" s="112"/>
      <c r="Y175" s="112"/>
      <c r="Z175" s="112"/>
    </row>
    <row r="176" spans="1:26" ht="12.75" customHeight="1" x14ac:dyDescent="0.2">
      <c r="A176" s="112"/>
      <c r="B176" s="113"/>
      <c r="C176" s="114"/>
      <c r="D176" s="112"/>
      <c r="E176" s="112"/>
      <c r="F176" s="112"/>
      <c r="G176" s="112"/>
      <c r="H176" s="112"/>
      <c r="I176" s="112"/>
      <c r="J176" s="115"/>
      <c r="K176" s="112"/>
      <c r="L176" s="112"/>
      <c r="M176" s="112"/>
      <c r="N176" s="112"/>
      <c r="O176" s="112"/>
      <c r="P176" s="112"/>
      <c r="Q176" s="112"/>
      <c r="R176" s="112"/>
      <c r="S176" s="112"/>
      <c r="T176" s="112"/>
      <c r="U176" s="112"/>
      <c r="V176" s="112"/>
      <c r="W176" s="112"/>
      <c r="X176" s="112"/>
      <c r="Y176" s="112"/>
      <c r="Z176" s="112"/>
    </row>
    <row r="177" spans="1:26" ht="12.75" customHeight="1" x14ac:dyDescent="0.2">
      <c r="A177" s="112"/>
      <c r="B177" s="113"/>
      <c r="C177" s="114"/>
      <c r="D177" s="112"/>
      <c r="E177" s="112"/>
      <c r="F177" s="112"/>
      <c r="G177" s="112"/>
      <c r="H177" s="112"/>
      <c r="I177" s="112"/>
      <c r="J177" s="115"/>
      <c r="K177" s="112"/>
      <c r="L177" s="112"/>
      <c r="M177" s="112"/>
      <c r="N177" s="112"/>
      <c r="O177" s="112"/>
      <c r="P177" s="112"/>
      <c r="Q177" s="112"/>
      <c r="R177" s="112"/>
      <c r="S177" s="112"/>
      <c r="T177" s="112"/>
      <c r="U177" s="112"/>
      <c r="V177" s="112"/>
      <c r="W177" s="112"/>
      <c r="X177" s="112"/>
      <c r="Y177" s="112"/>
      <c r="Z177" s="112"/>
    </row>
    <row r="178" spans="1:26" ht="12.75" customHeight="1" x14ac:dyDescent="0.2">
      <c r="A178" s="112"/>
      <c r="B178" s="113"/>
      <c r="C178" s="114"/>
      <c r="D178" s="112"/>
      <c r="E178" s="112"/>
      <c r="F178" s="112"/>
      <c r="G178" s="112"/>
      <c r="H178" s="112"/>
      <c r="I178" s="112"/>
      <c r="J178" s="115"/>
      <c r="K178" s="112"/>
      <c r="L178" s="112"/>
      <c r="M178" s="112"/>
      <c r="N178" s="112"/>
      <c r="O178" s="112"/>
      <c r="P178" s="112"/>
      <c r="Q178" s="112"/>
      <c r="R178" s="112"/>
      <c r="S178" s="112"/>
      <c r="T178" s="112"/>
      <c r="U178" s="112"/>
      <c r="V178" s="112"/>
      <c r="W178" s="112"/>
      <c r="X178" s="112"/>
      <c r="Y178" s="112"/>
      <c r="Z178" s="112"/>
    </row>
    <row r="179" spans="1:26" ht="12.75" customHeight="1" x14ac:dyDescent="0.2">
      <c r="A179" s="112"/>
      <c r="B179" s="113"/>
      <c r="C179" s="114"/>
      <c r="D179" s="112"/>
      <c r="E179" s="112"/>
      <c r="F179" s="112"/>
      <c r="G179" s="112"/>
      <c r="H179" s="112"/>
      <c r="I179" s="112"/>
      <c r="J179" s="115"/>
      <c r="K179" s="112"/>
      <c r="L179" s="112"/>
      <c r="M179" s="112"/>
      <c r="N179" s="112"/>
      <c r="O179" s="112"/>
      <c r="P179" s="112"/>
      <c r="Q179" s="112"/>
      <c r="R179" s="112"/>
      <c r="S179" s="112"/>
      <c r="T179" s="112"/>
      <c r="U179" s="112"/>
      <c r="V179" s="112"/>
      <c r="W179" s="112"/>
      <c r="X179" s="112"/>
      <c r="Y179" s="112"/>
      <c r="Z179" s="112"/>
    </row>
    <row r="180" spans="1:26" ht="12.75" customHeight="1" x14ac:dyDescent="0.2">
      <c r="A180" s="112"/>
      <c r="B180" s="113"/>
      <c r="C180" s="114"/>
      <c r="D180" s="112"/>
      <c r="E180" s="112"/>
      <c r="F180" s="112"/>
      <c r="G180" s="112"/>
      <c r="H180" s="112"/>
      <c r="I180" s="112"/>
      <c r="J180" s="115"/>
      <c r="K180" s="112"/>
      <c r="L180" s="112"/>
      <c r="M180" s="112"/>
      <c r="N180" s="112"/>
      <c r="O180" s="112"/>
      <c r="P180" s="112"/>
      <c r="Q180" s="112"/>
      <c r="R180" s="112"/>
      <c r="S180" s="112"/>
      <c r="T180" s="112"/>
      <c r="U180" s="112"/>
      <c r="V180" s="112"/>
      <c r="W180" s="112"/>
      <c r="X180" s="112"/>
      <c r="Y180" s="112"/>
      <c r="Z180" s="112"/>
    </row>
    <row r="181" spans="1:26" ht="12.75" customHeight="1" x14ac:dyDescent="0.2">
      <c r="A181" s="112"/>
      <c r="B181" s="113"/>
      <c r="C181" s="114"/>
      <c r="D181" s="112"/>
      <c r="E181" s="112"/>
      <c r="F181" s="112"/>
      <c r="G181" s="112"/>
      <c r="H181" s="112"/>
      <c r="I181" s="112"/>
      <c r="J181" s="115"/>
      <c r="K181" s="112"/>
      <c r="L181" s="112"/>
      <c r="M181" s="112"/>
      <c r="N181" s="112"/>
      <c r="O181" s="112"/>
      <c r="P181" s="112"/>
      <c r="Q181" s="112"/>
      <c r="R181" s="112"/>
      <c r="S181" s="112"/>
      <c r="T181" s="112"/>
      <c r="U181" s="112"/>
      <c r="V181" s="112"/>
      <c r="W181" s="112"/>
      <c r="X181" s="112"/>
      <c r="Y181" s="112"/>
      <c r="Z181" s="112"/>
    </row>
    <row r="182" spans="1:26" ht="12.75" customHeight="1" x14ac:dyDescent="0.2">
      <c r="A182" s="112"/>
      <c r="B182" s="113"/>
      <c r="C182" s="114"/>
      <c r="D182" s="112"/>
      <c r="E182" s="112"/>
      <c r="F182" s="112"/>
      <c r="G182" s="112"/>
      <c r="H182" s="112"/>
      <c r="I182" s="112"/>
      <c r="J182" s="115"/>
      <c r="K182" s="112"/>
      <c r="L182" s="112"/>
      <c r="M182" s="112"/>
      <c r="N182" s="112"/>
      <c r="O182" s="112"/>
      <c r="P182" s="112"/>
      <c r="Q182" s="112"/>
      <c r="R182" s="112"/>
      <c r="S182" s="112"/>
      <c r="T182" s="112"/>
      <c r="U182" s="112"/>
      <c r="V182" s="112"/>
      <c r="W182" s="112"/>
      <c r="X182" s="112"/>
      <c r="Y182" s="112"/>
      <c r="Z182" s="112"/>
    </row>
    <row r="183" spans="1:26" ht="12.75" customHeight="1" x14ac:dyDescent="0.2">
      <c r="A183" s="112"/>
      <c r="B183" s="113"/>
      <c r="C183" s="114"/>
      <c r="D183" s="112"/>
      <c r="E183" s="112"/>
      <c r="F183" s="112"/>
      <c r="G183" s="112"/>
      <c r="H183" s="112"/>
      <c r="I183" s="112"/>
      <c r="J183" s="115"/>
      <c r="K183" s="112"/>
      <c r="L183" s="112"/>
      <c r="M183" s="112"/>
      <c r="N183" s="112"/>
      <c r="O183" s="112"/>
      <c r="P183" s="112"/>
      <c r="Q183" s="112"/>
      <c r="R183" s="112"/>
      <c r="S183" s="112"/>
      <c r="T183" s="112"/>
      <c r="U183" s="112"/>
      <c r="V183" s="112"/>
      <c r="W183" s="112"/>
      <c r="X183" s="112"/>
      <c r="Y183" s="112"/>
      <c r="Z183" s="112"/>
    </row>
    <row r="184" spans="1:26" ht="12.75" customHeight="1" x14ac:dyDescent="0.2">
      <c r="A184" s="112"/>
      <c r="B184" s="113"/>
      <c r="C184" s="114"/>
      <c r="D184" s="112"/>
      <c r="E184" s="112"/>
      <c r="F184" s="112"/>
      <c r="G184" s="112"/>
      <c r="H184" s="112"/>
      <c r="I184" s="112"/>
      <c r="J184" s="115"/>
      <c r="K184" s="112"/>
      <c r="L184" s="112"/>
      <c r="M184" s="112"/>
      <c r="N184" s="112"/>
      <c r="O184" s="112"/>
      <c r="P184" s="112"/>
      <c r="Q184" s="112"/>
      <c r="R184" s="112"/>
      <c r="S184" s="112"/>
      <c r="T184" s="112"/>
      <c r="U184" s="112"/>
      <c r="V184" s="112"/>
      <c r="W184" s="112"/>
      <c r="X184" s="112"/>
      <c r="Y184" s="112"/>
      <c r="Z184" s="112"/>
    </row>
    <row r="185" spans="1:26" ht="12.75" customHeight="1" x14ac:dyDescent="0.2">
      <c r="A185" s="112"/>
      <c r="B185" s="113"/>
      <c r="C185" s="114"/>
      <c r="D185" s="112"/>
      <c r="E185" s="112"/>
      <c r="F185" s="112"/>
      <c r="G185" s="112"/>
      <c r="H185" s="112"/>
      <c r="I185" s="112"/>
      <c r="J185" s="115"/>
      <c r="K185" s="112"/>
      <c r="L185" s="112"/>
      <c r="M185" s="112"/>
      <c r="N185" s="112"/>
      <c r="O185" s="112"/>
      <c r="P185" s="112"/>
      <c r="Q185" s="112"/>
      <c r="R185" s="112"/>
      <c r="S185" s="112"/>
      <c r="T185" s="112"/>
      <c r="U185" s="112"/>
      <c r="V185" s="112"/>
      <c r="W185" s="112"/>
      <c r="X185" s="112"/>
      <c r="Y185" s="112"/>
      <c r="Z185" s="112"/>
    </row>
    <row r="186" spans="1:26" ht="12.75" customHeight="1" x14ac:dyDescent="0.2">
      <c r="A186" s="112"/>
      <c r="B186" s="113"/>
      <c r="C186" s="114"/>
      <c r="D186" s="112"/>
      <c r="E186" s="112"/>
      <c r="F186" s="112"/>
      <c r="G186" s="112"/>
      <c r="H186" s="112"/>
      <c r="I186" s="112"/>
      <c r="J186" s="115"/>
      <c r="K186" s="112"/>
      <c r="L186" s="112"/>
      <c r="M186" s="112"/>
      <c r="N186" s="112"/>
      <c r="O186" s="112"/>
      <c r="P186" s="112"/>
      <c r="Q186" s="112"/>
      <c r="R186" s="112"/>
      <c r="S186" s="112"/>
      <c r="T186" s="112"/>
      <c r="U186" s="112"/>
      <c r="V186" s="112"/>
      <c r="W186" s="112"/>
      <c r="X186" s="112"/>
      <c r="Y186" s="112"/>
      <c r="Z186" s="112"/>
    </row>
    <row r="187" spans="1:26" ht="12.75" customHeight="1" x14ac:dyDescent="0.2">
      <c r="A187" s="112"/>
      <c r="B187" s="113"/>
      <c r="C187" s="114"/>
      <c r="D187" s="112"/>
      <c r="E187" s="112"/>
      <c r="F187" s="112"/>
      <c r="G187" s="112"/>
      <c r="H187" s="112"/>
      <c r="I187" s="112"/>
      <c r="J187" s="115"/>
      <c r="K187" s="112"/>
      <c r="L187" s="112"/>
      <c r="M187" s="112"/>
      <c r="N187" s="112"/>
      <c r="O187" s="112"/>
      <c r="P187" s="112"/>
      <c r="Q187" s="112"/>
      <c r="R187" s="112"/>
      <c r="S187" s="112"/>
      <c r="T187" s="112"/>
      <c r="U187" s="112"/>
      <c r="V187" s="112"/>
      <c r="W187" s="112"/>
      <c r="X187" s="112"/>
      <c r="Y187" s="112"/>
      <c r="Z187" s="112"/>
    </row>
    <row r="188" spans="1:26" ht="12.75" customHeight="1" x14ac:dyDescent="0.2">
      <c r="A188" s="112"/>
      <c r="B188" s="113"/>
      <c r="C188" s="114"/>
      <c r="D188" s="112"/>
      <c r="E188" s="112"/>
      <c r="F188" s="112"/>
      <c r="G188" s="112"/>
      <c r="H188" s="112"/>
      <c r="I188" s="112"/>
      <c r="J188" s="115"/>
      <c r="K188" s="112"/>
      <c r="L188" s="112"/>
      <c r="M188" s="112"/>
      <c r="N188" s="112"/>
      <c r="O188" s="112"/>
      <c r="P188" s="112"/>
      <c r="Q188" s="112"/>
      <c r="R188" s="112"/>
      <c r="S188" s="112"/>
      <c r="T188" s="112"/>
      <c r="U188" s="112"/>
      <c r="V188" s="112"/>
      <c r="W188" s="112"/>
      <c r="X188" s="112"/>
      <c r="Y188" s="112"/>
      <c r="Z188" s="112"/>
    </row>
    <row r="189" spans="1:26" ht="12.75" customHeight="1" x14ac:dyDescent="0.2">
      <c r="A189" s="112"/>
      <c r="B189" s="113"/>
      <c r="C189" s="114"/>
      <c r="D189" s="112"/>
      <c r="E189" s="112"/>
      <c r="F189" s="112"/>
      <c r="G189" s="112"/>
      <c r="H189" s="112"/>
      <c r="I189" s="112"/>
      <c r="J189" s="115"/>
      <c r="K189" s="112"/>
      <c r="L189" s="112"/>
      <c r="M189" s="112"/>
      <c r="N189" s="112"/>
      <c r="O189" s="112"/>
      <c r="P189" s="112"/>
      <c r="Q189" s="112"/>
      <c r="R189" s="112"/>
      <c r="S189" s="112"/>
      <c r="T189" s="112"/>
      <c r="U189" s="112"/>
      <c r="V189" s="112"/>
      <c r="W189" s="112"/>
      <c r="X189" s="112"/>
      <c r="Y189" s="112"/>
      <c r="Z189" s="112"/>
    </row>
    <row r="190" spans="1:26" ht="12.75" customHeight="1" x14ac:dyDescent="0.2">
      <c r="A190" s="112"/>
      <c r="B190" s="113"/>
      <c r="C190" s="114"/>
      <c r="D190" s="112"/>
      <c r="E190" s="112"/>
      <c r="F190" s="112"/>
      <c r="G190" s="112"/>
      <c r="H190" s="112"/>
      <c r="I190" s="112"/>
      <c r="J190" s="115"/>
      <c r="K190" s="112"/>
      <c r="L190" s="112"/>
      <c r="M190" s="112"/>
      <c r="N190" s="112"/>
      <c r="O190" s="112"/>
      <c r="P190" s="112"/>
      <c r="Q190" s="112"/>
      <c r="R190" s="112"/>
      <c r="S190" s="112"/>
      <c r="T190" s="112"/>
      <c r="U190" s="112"/>
      <c r="V190" s="112"/>
      <c r="W190" s="112"/>
      <c r="X190" s="112"/>
      <c r="Y190" s="112"/>
      <c r="Z190" s="112"/>
    </row>
    <row r="191" spans="1:26" ht="12.75" customHeight="1" x14ac:dyDescent="0.2">
      <c r="A191" s="112"/>
      <c r="B191" s="113"/>
      <c r="C191" s="114"/>
      <c r="D191" s="112"/>
      <c r="E191" s="112"/>
      <c r="F191" s="112"/>
      <c r="G191" s="112"/>
      <c r="H191" s="112"/>
      <c r="I191" s="112"/>
      <c r="J191" s="115"/>
      <c r="K191" s="112"/>
      <c r="L191" s="112"/>
      <c r="M191" s="112"/>
      <c r="N191" s="112"/>
      <c r="O191" s="112"/>
      <c r="P191" s="112"/>
      <c r="Q191" s="112"/>
      <c r="R191" s="112"/>
      <c r="S191" s="112"/>
      <c r="T191" s="112"/>
      <c r="U191" s="112"/>
      <c r="V191" s="112"/>
      <c r="W191" s="112"/>
      <c r="X191" s="112"/>
      <c r="Y191" s="112"/>
      <c r="Z191" s="112"/>
    </row>
    <row r="192" spans="1:26" ht="12.75" customHeight="1" x14ac:dyDescent="0.2">
      <c r="A192" s="112"/>
      <c r="B192" s="113"/>
      <c r="C192" s="114"/>
      <c r="D192" s="112"/>
      <c r="E192" s="112"/>
      <c r="F192" s="112"/>
      <c r="G192" s="112"/>
      <c r="H192" s="112"/>
      <c r="I192" s="112"/>
      <c r="J192" s="115"/>
      <c r="K192" s="112"/>
      <c r="L192" s="112"/>
      <c r="M192" s="112"/>
      <c r="N192" s="112"/>
      <c r="O192" s="112"/>
      <c r="P192" s="112"/>
      <c r="Q192" s="112"/>
      <c r="R192" s="112"/>
      <c r="S192" s="112"/>
      <c r="T192" s="112"/>
      <c r="U192" s="112"/>
      <c r="V192" s="112"/>
      <c r="W192" s="112"/>
      <c r="X192" s="112"/>
      <c r="Y192" s="112"/>
      <c r="Z192" s="112"/>
    </row>
    <row r="193" spans="1:26" ht="12.75" customHeight="1" x14ac:dyDescent="0.2">
      <c r="A193" s="112"/>
      <c r="B193" s="113"/>
      <c r="C193" s="114"/>
      <c r="D193" s="112"/>
      <c r="E193" s="112"/>
      <c r="F193" s="112"/>
      <c r="G193" s="112"/>
      <c r="H193" s="112"/>
      <c r="I193" s="112"/>
      <c r="J193" s="115"/>
      <c r="K193" s="112"/>
      <c r="L193" s="112"/>
      <c r="M193" s="112"/>
      <c r="N193" s="112"/>
      <c r="O193" s="112"/>
      <c r="P193" s="112"/>
      <c r="Q193" s="112"/>
      <c r="R193" s="112"/>
      <c r="S193" s="112"/>
      <c r="T193" s="112"/>
      <c r="U193" s="112"/>
      <c r="V193" s="112"/>
      <c r="W193" s="112"/>
      <c r="X193" s="112"/>
      <c r="Y193" s="112"/>
      <c r="Z193" s="112"/>
    </row>
    <row r="194" spans="1:26" ht="12.75" customHeight="1" x14ac:dyDescent="0.2">
      <c r="A194" s="112"/>
      <c r="B194" s="113"/>
      <c r="C194" s="114"/>
      <c r="D194" s="112"/>
      <c r="E194" s="112"/>
      <c r="F194" s="112"/>
      <c r="G194" s="112"/>
      <c r="H194" s="112"/>
      <c r="I194" s="112"/>
      <c r="J194" s="115"/>
      <c r="K194" s="112"/>
      <c r="L194" s="112"/>
      <c r="M194" s="112"/>
      <c r="N194" s="112"/>
      <c r="O194" s="112"/>
      <c r="P194" s="112"/>
      <c r="Q194" s="112"/>
      <c r="R194" s="112"/>
      <c r="S194" s="112"/>
      <c r="T194" s="112"/>
      <c r="U194" s="112"/>
      <c r="V194" s="112"/>
      <c r="W194" s="112"/>
      <c r="X194" s="112"/>
      <c r="Y194" s="112"/>
      <c r="Z194" s="112"/>
    </row>
    <row r="195" spans="1:26" ht="12.75" customHeight="1" x14ac:dyDescent="0.2">
      <c r="A195" s="112"/>
      <c r="B195" s="113"/>
      <c r="C195" s="114"/>
      <c r="D195" s="112"/>
      <c r="E195" s="112"/>
      <c r="F195" s="112"/>
      <c r="G195" s="112"/>
      <c r="H195" s="112"/>
      <c r="I195" s="112"/>
      <c r="J195" s="115"/>
      <c r="K195" s="112"/>
      <c r="L195" s="112"/>
      <c r="M195" s="112"/>
      <c r="N195" s="112"/>
      <c r="O195" s="112"/>
      <c r="P195" s="112"/>
      <c r="Q195" s="112"/>
      <c r="R195" s="112"/>
      <c r="S195" s="112"/>
      <c r="T195" s="112"/>
      <c r="U195" s="112"/>
      <c r="V195" s="112"/>
      <c r="W195" s="112"/>
      <c r="X195" s="112"/>
      <c r="Y195" s="112"/>
      <c r="Z195" s="112"/>
    </row>
    <row r="196" spans="1:26" ht="12.75" customHeight="1" x14ac:dyDescent="0.2">
      <c r="A196" s="112"/>
      <c r="B196" s="113"/>
      <c r="C196" s="114"/>
      <c r="D196" s="112"/>
      <c r="E196" s="112"/>
      <c r="F196" s="112"/>
      <c r="G196" s="112"/>
      <c r="H196" s="112"/>
      <c r="I196" s="112"/>
      <c r="J196" s="115"/>
      <c r="K196" s="112"/>
      <c r="L196" s="112"/>
      <c r="M196" s="112"/>
      <c r="N196" s="112"/>
      <c r="O196" s="112"/>
      <c r="P196" s="112"/>
      <c r="Q196" s="112"/>
      <c r="R196" s="112"/>
      <c r="S196" s="112"/>
      <c r="T196" s="112"/>
      <c r="U196" s="112"/>
      <c r="V196" s="112"/>
      <c r="W196" s="112"/>
      <c r="X196" s="112"/>
      <c r="Y196" s="112"/>
      <c r="Z196" s="112"/>
    </row>
    <row r="197" spans="1:26" ht="12.75" customHeight="1" x14ac:dyDescent="0.2">
      <c r="A197" s="112"/>
      <c r="B197" s="113"/>
      <c r="C197" s="114"/>
      <c r="D197" s="112"/>
      <c r="E197" s="112"/>
      <c r="F197" s="112"/>
      <c r="G197" s="112"/>
      <c r="H197" s="112"/>
      <c r="I197" s="112"/>
      <c r="J197" s="115"/>
      <c r="K197" s="112"/>
      <c r="L197" s="112"/>
      <c r="M197" s="112"/>
      <c r="N197" s="112"/>
      <c r="O197" s="112"/>
      <c r="P197" s="112"/>
      <c r="Q197" s="112"/>
      <c r="R197" s="112"/>
      <c r="S197" s="112"/>
      <c r="T197" s="112"/>
      <c r="U197" s="112"/>
      <c r="V197" s="112"/>
      <c r="W197" s="112"/>
      <c r="X197" s="112"/>
      <c r="Y197" s="112"/>
      <c r="Z197" s="112"/>
    </row>
    <row r="198" spans="1:26" ht="12.75" customHeight="1" x14ac:dyDescent="0.2">
      <c r="A198" s="112"/>
      <c r="B198" s="113"/>
      <c r="C198" s="114"/>
      <c r="D198" s="112"/>
      <c r="E198" s="112"/>
      <c r="F198" s="112"/>
      <c r="G198" s="112"/>
      <c r="H198" s="112"/>
      <c r="I198" s="112"/>
      <c r="J198" s="115"/>
      <c r="K198" s="112"/>
      <c r="L198" s="112"/>
      <c r="M198" s="112"/>
      <c r="N198" s="112"/>
      <c r="O198" s="112"/>
      <c r="P198" s="112"/>
      <c r="Q198" s="112"/>
      <c r="R198" s="112"/>
      <c r="S198" s="112"/>
      <c r="T198" s="112"/>
      <c r="U198" s="112"/>
      <c r="V198" s="112"/>
      <c r="W198" s="112"/>
      <c r="X198" s="112"/>
      <c r="Y198" s="112"/>
      <c r="Z198" s="112"/>
    </row>
    <row r="199" spans="1:26" ht="12.75" customHeight="1" x14ac:dyDescent="0.2">
      <c r="A199" s="112"/>
      <c r="B199" s="113"/>
      <c r="C199" s="114"/>
      <c r="D199" s="112"/>
      <c r="E199" s="112"/>
      <c r="F199" s="112"/>
      <c r="G199" s="112"/>
      <c r="H199" s="112"/>
      <c r="I199" s="112"/>
      <c r="J199" s="115"/>
      <c r="K199" s="112"/>
      <c r="L199" s="112"/>
      <c r="M199" s="112"/>
      <c r="N199" s="112"/>
      <c r="O199" s="112"/>
      <c r="P199" s="112"/>
      <c r="Q199" s="112"/>
      <c r="R199" s="112"/>
      <c r="S199" s="112"/>
      <c r="T199" s="112"/>
      <c r="U199" s="112"/>
      <c r="V199" s="112"/>
      <c r="W199" s="112"/>
      <c r="X199" s="112"/>
      <c r="Y199" s="112"/>
      <c r="Z199" s="112"/>
    </row>
    <row r="200" spans="1:26" ht="12.75" customHeight="1" x14ac:dyDescent="0.2">
      <c r="A200" s="112"/>
      <c r="B200" s="113"/>
      <c r="C200" s="114"/>
      <c r="D200" s="112"/>
      <c r="E200" s="112"/>
      <c r="F200" s="112"/>
      <c r="G200" s="112"/>
      <c r="H200" s="112"/>
      <c r="I200" s="112"/>
      <c r="J200" s="115"/>
      <c r="K200" s="112"/>
      <c r="L200" s="112"/>
      <c r="M200" s="112"/>
      <c r="N200" s="112"/>
      <c r="O200" s="112"/>
      <c r="P200" s="112"/>
      <c r="Q200" s="112"/>
      <c r="R200" s="112"/>
      <c r="S200" s="112"/>
      <c r="T200" s="112"/>
      <c r="U200" s="112"/>
      <c r="V200" s="112"/>
      <c r="W200" s="112"/>
      <c r="X200" s="112"/>
      <c r="Y200" s="112"/>
      <c r="Z200" s="112"/>
    </row>
    <row r="201" spans="1:26" ht="12.75" customHeight="1" x14ac:dyDescent="0.2">
      <c r="A201" s="112"/>
      <c r="B201" s="113"/>
      <c r="C201" s="114"/>
      <c r="D201" s="112"/>
      <c r="E201" s="112"/>
      <c r="F201" s="112"/>
      <c r="G201" s="112"/>
      <c r="H201" s="112"/>
      <c r="I201" s="112"/>
      <c r="J201" s="115"/>
      <c r="K201" s="112"/>
      <c r="L201" s="112"/>
      <c r="M201" s="112"/>
      <c r="N201" s="112"/>
      <c r="O201" s="112"/>
      <c r="P201" s="112"/>
      <c r="Q201" s="112"/>
      <c r="R201" s="112"/>
      <c r="S201" s="112"/>
      <c r="T201" s="112"/>
      <c r="U201" s="112"/>
      <c r="V201" s="112"/>
      <c r="W201" s="112"/>
      <c r="X201" s="112"/>
      <c r="Y201" s="112"/>
      <c r="Z201" s="112"/>
    </row>
    <row r="202" spans="1:26" ht="12.75" customHeight="1" x14ac:dyDescent="0.2">
      <c r="A202" s="112"/>
      <c r="B202" s="113"/>
      <c r="C202" s="114"/>
      <c r="D202" s="112"/>
      <c r="E202" s="112"/>
      <c r="F202" s="112"/>
      <c r="G202" s="112"/>
      <c r="H202" s="112"/>
      <c r="I202" s="112"/>
      <c r="J202" s="115"/>
      <c r="K202" s="112"/>
      <c r="L202" s="112"/>
      <c r="M202" s="112"/>
      <c r="N202" s="112"/>
      <c r="O202" s="112"/>
      <c r="P202" s="112"/>
      <c r="Q202" s="112"/>
      <c r="R202" s="112"/>
      <c r="S202" s="112"/>
      <c r="T202" s="112"/>
      <c r="U202" s="112"/>
      <c r="V202" s="112"/>
      <c r="W202" s="112"/>
      <c r="X202" s="112"/>
      <c r="Y202" s="112"/>
      <c r="Z202" s="112"/>
    </row>
    <row r="203" spans="1:26" ht="12.75" customHeight="1" x14ac:dyDescent="0.2">
      <c r="A203" s="112"/>
      <c r="B203" s="113"/>
      <c r="C203" s="114"/>
      <c r="D203" s="112"/>
      <c r="E203" s="112"/>
      <c r="F203" s="112"/>
      <c r="G203" s="112"/>
      <c r="H203" s="112"/>
      <c r="I203" s="112"/>
      <c r="J203" s="115"/>
      <c r="K203" s="112"/>
      <c r="L203" s="112"/>
      <c r="M203" s="112"/>
      <c r="N203" s="112"/>
      <c r="O203" s="112"/>
      <c r="P203" s="112"/>
      <c r="Q203" s="112"/>
      <c r="R203" s="112"/>
      <c r="S203" s="112"/>
      <c r="T203" s="112"/>
      <c r="U203" s="112"/>
      <c r="V203" s="112"/>
      <c r="W203" s="112"/>
      <c r="X203" s="112"/>
      <c r="Y203" s="112"/>
      <c r="Z203" s="112"/>
    </row>
    <row r="204" spans="1:26" ht="12.75" customHeight="1" x14ac:dyDescent="0.2">
      <c r="A204" s="112"/>
      <c r="B204" s="113"/>
      <c r="C204" s="114"/>
      <c r="D204" s="112"/>
      <c r="E204" s="112"/>
      <c r="F204" s="112"/>
      <c r="G204" s="112"/>
      <c r="H204" s="112"/>
      <c r="I204" s="112"/>
      <c r="J204" s="115"/>
      <c r="K204" s="112"/>
      <c r="L204" s="112"/>
      <c r="M204" s="112"/>
      <c r="N204" s="112"/>
      <c r="O204" s="112"/>
      <c r="P204" s="112"/>
      <c r="Q204" s="112"/>
      <c r="R204" s="112"/>
      <c r="S204" s="112"/>
      <c r="T204" s="112"/>
      <c r="U204" s="112"/>
      <c r="V204" s="112"/>
      <c r="W204" s="112"/>
      <c r="X204" s="112"/>
      <c r="Y204" s="112"/>
      <c r="Z204" s="112"/>
    </row>
    <row r="205" spans="1:26" ht="12.75" customHeight="1" x14ac:dyDescent="0.2">
      <c r="A205" s="112"/>
      <c r="B205" s="113"/>
      <c r="C205" s="114"/>
      <c r="D205" s="112"/>
      <c r="E205" s="112"/>
      <c r="F205" s="112"/>
      <c r="G205" s="112"/>
      <c r="H205" s="112"/>
      <c r="I205" s="112"/>
      <c r="J205" s="115"/>
      <c r="K205" s="112"/>
      <c r="L205" s="112"/>
      <c r="M205" s="112"/>
      <c r="N205" s="112"/>
      <c r="O205" s="112"/>
      <c r="P205" s="112"/>
      <c r="Q205" s="112"/>
      <c r="R205" s="112"/>
      <c r="S205" s="112"/>
      <c r="T205" s="112"/>
      <c r="U205" s="112"/>
      <c r="V205" s="112"/>
      <c r="W205" s="112"/>
      <c r="X205" s="112"/>
      <c r="Y205" s="112"/>
      <c r="Z205" s="112"/>
    </row>
    <row r="206" spans="1:26" ht="12.75" customHeight="1" x14ac:dyDescent="0.2">
      <c r="A206" s="112"/>
      <c r="B206" s="113"/>
      <c r="C206" s="114"/>
      <c r="D206" s="112"/>
      <c r="E206" s="112"/>
      <c r="F206" s="112"/>
      <c r="G206" s="112"/>
      <c r="H206" s="112"/>
      <c r="I206" s="112"/>
      <c r="J206" s="115"/>
      <c r="K206" s="112"/>
      <c r="L206" s="112"/>
      <c r="M206" s="112"/>
      <c r="N206" s="112"/>
      <c r="O206" s="112"/>
      <c r="P206" s="112"/>
      <c r="Q206" s="112"/>
      <c r="R206" s="112"/>
      <c r="S206" s="112"/>
      <c r="T206" s="112"/>
      <c r="U206" s="112"/>
      <c r="V206" s="112"/>
      <c r="W206" s="112"/>
      <c r="X206" s="112"/>
      <c r="Y206" s="112"/>
      <c r="Z206" s="112"/>
    </row>
    <row r="207" spans="1:26" ht="12.75" customHeight="1" x14ac:dyDescent="0.2">
      <c r="A207" s="112"/>
      <c r="B207" s="113"/>
      <c r="C207" s="114"/>
      <c r="D207" s="112"/>
      <c r="E207" s="112"/>
      <c r="F207" s="112"/>
      <c r="G207" s="112"/>
      <c r="H207" s="112"/>
      <c r="I207" s="112"/>
      <c r="J207" s="115"/>
      <c r="K207" s="112"/>
      <c r="L207" s="112"/>
      <c r="M207" s="112"/>
      <c r="N207" s="112"/>
      <c r="O207" s="112"/>
      <c r="P207" s="112"/>
      <c r="Q207" s="112"/>
      <c r="R207" s="112"/>
      <c r="S207" s="112"/>
      <c r="T207" s="112"/>
      <c r="U207" s="112"/>
      <c r="V207" s="112"/>
      <c r="W207" s="112"/>
      <c r="X207" s="112"/>
      <c r="Y207" s="112"/>
      <c r="Z207" s="112"/>
    </row>
    <row r="208" spans="1:26" ht="12.75" customHeight="1" x14ac:dyDescent="0.2">
      <c r="A208" s="112"/>
      <c r="B208" s="113"/>
      <c r="C208" s="114"/>
      <c r="D208" s="112"/>
      <c r="E208" s="112"/>
      <c r="F208" s="112"/>
      <c r="G208" s="112"/>
      <c r="H208" s="112"/>
      <c r="I208" s="112"/>
      <c r="J208" s="115"/>
      <c r="K208" s="112"/>
      <c r="L208" s="112"/>
      <c r="M208" s="112"/>
      <c r="N208" s="112"/>
      <c r="O208" s="112"/>
      <c r="P208" s="112"/>
      <c r="Q208" s="112"/>
      <c r="R208" s="112"/>
      <c r="S208" s="112"/>
      <c r="T208" s="112"/>
      <c r="U208" s="112"/>
      <c r="V208" s="112"/>
      <c r="W208" s="112"/>
      <c r="X208" s="112"/>
      <c r="Y208" s="112"/>
      <c r="Z208" s="112"/>
    </row>
    <row r="209" spans="1:26" ht="12.75" customHeight="1" x14ac:dyDescent="0.2">
      <c r="A209" s="112"/>
      <c r="B209" s="113"/>
      <c r="C209" s="114"/>
      <c r="D209" s="112"/>
      <c r="E209" s="112"/>
      <c r="F209" s="112"/>
      <c r="G209" s="112"/>
      <c r="H209" s="112"/>
      <c r="I209" s="112"/>
      <c r="J209" s="115"/>
      <c r="K209" s="112"/>
      <c r="L209" s="112"/>
      <c r="M209" s="112"/>
      <c r="N209" s="112"/>
      <c r="O209" s="112"/>
      <c r="P209" s="112"/>
      <c r="Q209" s="112"/>
      <c r="R209" s="112"/>
      <c r="S209" s="112"/>
      <c r="T209" s="112"/>
      <c r="U209" s="112"/>
      <c r="V209" s="112"/>
      <c r="W209" s="112"/>
      <c r="X209" s="112"/>
      <c r="Y209" s="112"/>
      <c r="Z209" s="112"/>
    </row>
    <row r="210" spans="1:26" ht="12.75" customHeight="1" x14ac:dyDescent="0.2">
      <c r="A210" s="112"/>
      <c r="B210" s="113"/>
      <c r="C210" s="114"/>
      <c r="D210" s="112"/>
      <c r="E210" s="112"/>
      <c r="F210" s="112"/>
      <c r="G210" s="112"/>
      <c r="H210" s="112"/>
      <c r="I210" s="112"/>
      <c r="J210" s="115"/>
      <c r="K210" s="112"/>
      <c r="L210" s="112"/>
      <c r="M210" s="112"/>
      <c r="N210" s="112"/>
      <c r="O210" s="112"/>
      <c r="P210" s="112"/>
      <c r="Q210" s="112"/>
      <c r="R210" s="112"/>
      <c r="S210" s="112"/>
      <c r="T210" s="112"/>
      <c r="U210" s="112"/>
      <c r="V210" s="112"/>
      <c r="W210" s="112"/>
      <c r="X210" s="112"/>
      <c r="Y210" s="112"/>
      <c r="Z210" s="112"/>
    </row>
    <row r="211" spans="1:26" ht="12.75" customHeight="1" x14ac:dyDescent="0.2">
      <c r="A211" s="112"/>
      <c r="B211" s="113"/>
      <c r="C211" s="114"/>
      <c r="D211" s="112"/>
      <c r="E211" s="112"/>
      <c r="F211" s="112"/>
      <c r="G211" s="112"/>
      <c r="H211" s="112"/>
      <c r="I211" s="112"/>
      <c r="J211" s="115"/>
      <c r="K211" s="112"/>
      <c r="L211" s="112"/>
      <c r="M211" s="112"/>
      <c r="N211" s="112"/>
      <c r="O211" s="112"/>
      <c r="P211" s="112"/>
      <c r="Q211" s="112"/>
      <c r="R211" s="112"/>
      <c r="S211" s="112"/>
      <c r="T211" s="112"/>
      <c r="U211" s="112"/>
      <c r="V211" s="112"/>
      <c r="W211" s="112"/>
      <c r="X211" s="112"/>
      <c r="Y211" s="112"/>
      <c r="Z211" s="112"/>
    </row>
    <row r="212" spans="1:26" ht="12.75" customHeight="1" x14ac:dyDescent="0.2">
      <c r="A212" s="112"/>
      <c r="B212" s="113"/>
      <c r="C212" s="114"/>
      <c r="D212" s="112"/>
      <c r="E212" s="112"/>
      <c r="F212" s="112"/>
      <c r="G212" s="112"/>
      <c r="H212" s="112"/>
      <c r="I212" s="112"/>
      <c r="J212" s="115"/>
      <c r="K212" s="112"/>
      <c r="L212" s="112"/>
      <c r="M212" s="112"/>
      <c r="N212" s="112"/>
      <c r="O212" s="112"/>
      <c r="P212" s="112"/>
      <c r="Q212" s="112"/>
      <c r="R212" s="112"/>
      <c r="S212" s="112"/>
      <c r="T212" s="112"/>
      <c r="U212" s="112"/>
      <c r="V212" s="112"/>
      <c r="W212" s="112"/>
      <c r="X212" s="112"/>
      <c r="Y212" s="112"/>
      <c r="Z212" s="112"/>
    </row>
    <row r="213" spans="1:26" ht="12.75" customHeight="1" x14ac:dyDescent="0.2">
      <c r="A213" s="112"/>
      <c r="B213" s="113"/>
      <c r="C213" s="114"/>
      <c r="D213" s="112"/>
      <c r="E213" s="112"/>
      <c r="F213" s="112"/>
      <c r="G213" s="112"/>
      <c r="H213" s="112"/>
      <c r="I213" s="112"/>
      <c r="J213" s="115"/>
      <c r="K213" s="112"/>
      <c r="L213" s="112"/>
      <c r="M213" s="112"/>
      <c r="N213" s="112"/>
      <c r="O213" s="112"/>
      <c r="P213" s="112"/>
      <c r="Q213" s="112"/>
      <c r="R213" s="112"/>
      <c r="S213" s="112"/>
      <c r="T213" s="112"/>
      <c r="U213" s="112"/>
      <c r="V213" s="112"/>
      <c r="W213" s="112"/>
      <c r="X213" s="112"/>
      <c r="Y213" s="112"/>
      <c r="Z213" s="112"/>
    </row>
    <row r="214" spans="1:26" ht="12.75" customHeight="1" x14ac:dyDescent="0.2">
      <c r="A214" s="112"/>
      <c r="B214" s="113"/>
      <c r="C214" s="114"/>
      <c r="D214" s="112"/>
      <c r="E214" s="112"/>
      <c r="F214" s="112"/>
      <c r="G214" s="112"/>
      <c r="H214" s="112"/>
      <c r="I214" s="112"/>
      <c r="J214" s="115"/>
      <c r="K214" s="112"/>
      <c r="L214" s="112"/>
      <c r="M214" s="112"/>
      <c r="N214" s="112"/>
      <c r="O214" s="112"/>
      <c r="P214" s="112"/>
      <c r="Q214" s="112"/>
      <c r="R214" s="112"/>
      <c r="S214" s="112"/>
      <c r="T214" s="112"/>
      <c r="U214" s="112"/>
      <c r="V214" s="112"/>
      <c r="W214" s="112"/>
      <c r="X214" s="112"/>
      <c r="Y214" s="112"/>
      <c r="Z214" s="112"/>
    </row>
    <row r="215" spans="1:26" ht="12.75" customHeight="1" x14ac:dyDescent="0.2">
      <c r="A215" s="112"/>
      <c r="B215" s="113"/>
      <c r="C215" s="114"/>
      <c r="D215" s="112"/>
      <c r="E215" s="112"/>
      <c r="F215" s="112"/>
      <c r="G215" s="112"/>
      <c r="H215" s="112"/>
      <c r="I215" s="112"/>
      <c r="J215" s="115"/>
      <c r="K215" s="112"/>
      <c r="L215" s="112"/>
      <c r="M215" s="112"/>
      <c r="N215" s="112"/>
      <c r="O215" s="112"/>
      <c r="P215" s="112"/>
      <c r="Q215" s="112"/>
      <c r="R215" s="112"/>
      <c r="S215" s="112"/>
      <c r="T215" s="112"/>
      <c r="U215" s="112"/>
      <c r="V215" s="112"/>
      <c r="W215" s="112"/>
      <c r="X215" s="112"/>
      <c r="Y215" s="112"/>
      <c r="Z215" s="112"/>
    </row>
    <row r="216" spans="1:26" ht="12.75" customHeight="1" x14ac:dyDescent="0.2">
      <c r="A216" s="112"/>
      <c r="B216" s="113"/>
      <c r="C216" s="114"/>
      <c r="D216" s="112"/>
      <c r="E216" s="112"/>
      <c r="F216" s="112"/>
      <c r="G216" s="112"/>
      <c r="H216" s="112"/>
      <c r="I216" s="112"/>
      <c r="J216" s="115"/>
      <c r="K216" s="112"/>
      <c r="L216" s="112"/>
      <c r="M216" s="112"/>
      <c r="N216" s="112"/>
      <c r="O216" s="112"/>
      <c r="P216" s="112"/>
      <c r="Q216" s="112"/>
      <c r="R216" s="112"/>
      <c r="S216" s="112"/>
      <c r="T216" s="112"/>
      <c r="U216" s="112"/>
      <c r="V216" s="112"/>
      <c r="W216" s="112"/>
      <c r="X216" s="112"/>
      <c r="Y216" s="112"/>
      <c r="Z216" s="112"/>
    </row>
    <row r="217" spans="1:26" ht="12.75" customHeight="1" x14ac:dyDescent="0.2">
      <c r="A217" s="112"/>
      <c r="B217" s="113"/>
      <c r="C217" s="114"/>
      <c r="D217" s="112"/>
      <c r="E217" s="112"/>
      <c r="F217" s="112"/>
      <c r="G217" s="112"/>
      <c r="H217" s="112"/>
      <c r="I217" s="112"/>
      <c r="J217" s="115"/>
      <c r="K217" s="112"/>
      <c r="L217" s="112"/>
      <c r="M217" s="112"/>
      <c r="N217" s="112"/>
      <c r="O217" s="112"/>
      <c r="P217" s="112"/>
      <c r="Q217" s="112"/>
      <c r="R217" s="112"/>
      <c r="S217" s="112"/>
      <c r="T217" s="112"/>
      <c r="U217" s="112"/>
      <c r="V217" s="112"/>
      <c r="W217" s="112"/>
      <c r="X217" s="112"/>
      <c r="Y217" s="112"/>
      <c r="Z217" s="112"/>
    </row>
    <row r="218" spans="1:26" ht="12.75" customHeight="1" x14ac:dyDescent="0.2">
      <c r="A218" s="112"/>
      <c r="B218" s="113"/>
      <c r="C218" s="114"/>
      <c r="D218" s="112"/>
      <c r="E218" s="112"/>
      <c r="F218" s="112"/>
      <c r="G218" s="112"/>
      <c r="H218" s="112"/>
      <c r="I218" s="112"/>
      <c r="J218" s="115"/>
      <c r="K218" s="112"/>
      <c r="L218" s="112"/>
      <c r="M218" s="112"/>
      <c r="N218" s="112"/>
      <c r="O218" s="112"/>
      <c r="P218" s="112"/>
      <c r="Q218" s="112"/>
      <c r="R218" s="112"/>
      <c r="S218" s="112"/>
      <c r="T218" s="112"/>
      <c r="U218" s="112"/>
      <c r="V218" s="112"/>
      <c r="W218" s="112"/>
      <c r="X218" s="112"/>
      <c r="Y218" s="112"/>
      <c r="Z218" s="112"/>
    </row>
    <row r="219" spans="1:26" ht="12.75" customHeight="1" x14ac:dyDescent="0.2">
      <c r="A219" s="112"/>
      <c r="B219" s="113"/>
      <c r="C219" s="114"/>
      <c r="D219" s="112"/>
      <c r="E219" s="112"/>
      <c r="F219" s="112"/>
      <c r="G219" s="112"/>
      <c r="H219" s="112"/>
      <c r="I219" s="112"/>
      <c r="J219" s="115"/>
      <c r="K219" s="112"/>
      <c r="L219" s="112"/>
      <c r="M219" s="112"/>
      <c r="N219" s="112"/>
      <c r="O219" s="112"/>
      <c r="P219" s="112"/>
      <c r="Q219" s="112"/>
      <c r="R219" s="112"/>
      <c r="S219" s="112"/>
      <c r="T219" s="112"/>
      <c r="U219" s="112"/>
      <c r="V219" s="112"/>
      <c r="W219" s="112"/>
      <c r="X219" s="112"/>
      <c r="Y219" s="112"/>
      <c r="Z219" s="112"/>
    </row>
    <row r="220" spans="1:26" ht="12.75" customHeight="1" x14ac:dyDescent="0.2">
      <c r="A220" s="112"/>
      <c r="B220" s="113"/>
      <c r="C220" s="114"/>
      <c r="D220" s="112"/>
      <c r="E220" s="112"/>
      <c r="F220" s="112"/>
      <c r="G220" s="112"/>
      <c r="H220" s="112"/>
      <c r="I220" s="112"/>
      <c r="J220" s="115"/>
      <c r="K220" s="112"/>
      <c r="L220" s="112"/>
      <c r="M220" s="112"/>
      <c r="N220" s="112"/>
      <c r="O220" s="112"/>
      <c r="P220" s="112"/>
      <c r="Q220" s="112"/>
      <c r="R220" s="112"/>
      <c r="S220" s="112"/>
      <c r="T220" s="112"/>
      <c r="U220" s="112"/>
      <c r="V220" s="112"/>
      <c r="W220" s="112"/>
      <c r="X220" s="112"/>
      <c r="Y220" s="112"/>
      <c r="Z220" s="112"/>
    </row>
    <row r="221" spans="1:26" ht="12.75" customHeight="1" x14ac:dyDescent="0.2">
      <c r="A221" s="112"/>
      <c r="B221" s="113"/>
      <c r="C221" s="114"/>
      <c r="D221" s="112"/>
      <c r="E221" s="112"/>
      <c r="F221" s="112"/>
      <c r="G221" s="112"/>
      <c r="H221" s="112"/>
      <c r="I221" s="112"/>
      <c r="J221" s="115"/>
      <c r="K221" s="112"/>
      <c r="L221" s="112"/>
      <c r="M221" s="112"/>
      <c r="N221" s="112"/>
      <c r="O221" s="112"/>
      <c r="P221" s="112"/>
      <c r="Q221" s="112"/>
      <c r="R221" s="112"/>
      <c r="S221" s="112"/>
      <c r="T221" s="112"/>
      <c r="U221" s="112"/>
      <c r="V221" s="112"/>
      <c r="W221" s="112"/>
      <c r="X221" s="112"/>
      <c r="Y221" s="112"/>
      <c r="Z221" s="112"/>
    </row>
    <row r="222" spans="1:26" ht="12.75" customHeight="1" x14ac:dyDescent="0.2">
      <c r="A222" s="112"/>
      <c r="B222" s="113"/>
      <c r="C222" s="114"/>
      <c r="D222" s="112"/>
      <c r="E222" s="112"/>
      <c r="F222" s="112"/>
      <c r="G222" s="112"/>
      <c r="H222" s="112"/>
      <c r="I222" s="112"/>
      <c r="J222" s="115"/>
      <c r="K222" s="112"/>
      <c r="L222" s="112"/>
      <c r="M222" s="112"/>
      <c r="N222" s="112"/>
      <c r="O222" s="112"/>
      <c r="P222" s="112"/>
      <c r="Q222" s="112"/>
      <c r="R222" s="112"/>
      <c r="S222" s="112"/>
      <c r="T222" s="112"/>
      <c r="U222" s="112"/>
      <c r="V222" s="112"/>
      <c r="W222" s="112"/>
      <c r="X222" s="112"/>
      <c r="Y222" s="112"/>
      <c r="Z222" s="112"/>
    </row>
    <row r="223" spans="1:26" ht="12.75" customHeight="1" x14ac:dyDescent="0.2">
      <c r="A223" s="112"/>
      <c r="B223" s="113"/>
      <c r="C223" s="114"/>
      <c r="D223" s="112"/>
      <c r="E223" s="112"/>
      <c r="F223" s="112"/>
      <c r="G223" s="112"/>
      <c r="H223" s="112"/>
      <c r="I223" s="112"/>
      <c r="J223" s="115"/>
      <c r="K223" s="112"/>
      <c r="L223" s="112"/>
      <c r="M223" s="112"/>
      <c r="N223" s="112"/>
      <c r="O223" s="112"/>
      <c r="P223" s="112"/>
      <c r="Q223" s="112"/>
      <c r="R223" s="112"/>
      <c r="S223" s="112"/>
      <c r="T223" s="112"/>
      <c r="U223" s="112"/>
      <c r="V223" s="112"/>
      <c r="W223" s="112"/>
      <c r="X223" s="112"/>
      <c r="Y223" s="112"/>
      <c r="Z223" s="112"/>
    </row>
    <row r="224" spans="1:26" ht="12.75" customHeight="1" x14ac:dyDescent="0.2">
      <c r="A224" s="112"/>
      <c r="B224" s="113"/>
      <c r="C224" s="114"/>
      <c r="D224" s="112"/>
      <c r="E224" s="112"/>
      <c r="F224" s="112"/>
      <c r="G224" s="112"/>
      <c r="H224" s="112"/>
      <c r="I224" s="112"/>
      <c r="J224" s="115"/>
      <c r="K224" s="112"/>
      <c r="L224" s="112"/>
      <c r="M224" s="112"/>
      <c r="N224" s="112"/>
      <c r="O224" s="112"/>
      <c r="P224" s="112"/>
      <c r="Q224" s="112"/>
      <c r="R224" s="112"/>
      <c r="S224" s="112"/>
      <c r="T224" s="112"/>
      <c r="U224" s="112"/>
      <c r="V224" s="112"/>
      <c r="W224" s="112"/>
      <c r="X224" s="112"/>
      <c r="Y224" s="112"/>
      <c r="Z224" s="112"/>
    </row>
    <row r="225" spans="1:26" ht="12.75" customHeight="1" x14ac:dyDescent="0.2">
      <c r="A225" s="112"/>
      <c r="B225" s="113"/>
      <c r="C225" s="114"/>
      <c r="D225" s="112"/>
      <c r="E225" s="112"/>
      <c r="F225" s="112"/>
      <c r="G225" s="112"/>
      <c r="H225" s="112"/>
      <c r="I225" s="112"/>
      <c r="J225" s="115"/>
      <c r="K225" s="112"/>
      <c r="L225" s="112"/>
      <c r="M225" s="112"/>
      <c r="N225" s="112"/>
      <c r="O225" s="112"/>
      <c r="P225" s="112"/>
      <c r="Q225" s="112"/>
      <c r="R225" s="112"/>
      <c r="S225" s="112"/>
      <c r="T225" s="112"/>
      <c r="U225" s="112"/>
      <c r="V225" s="112"/>
      <c r="W225" s="112"/>
      <c r="X225" s="112"/>
      <c r="Y225" s="112"/>
      <c r="Z225" s="112"/>
    </row>
    <row r="226" spans="1:26" ht="12.75" customHeight="1" x14ac:dyDescent="0.2">
      <c r="A226" s="112"/>
      <c r="B226" s="113"/>
      <c r="C226" s="114"/>
      <c r="D226" s="112"/>
      <c r="E226" s="112"/>
      <c r="F226" s="112"/>
      <c r="G226" s="112"/>
      <c r="H226" s="112"/>
      <c r="I226" s="112"/>
      <c r="J226" s="115"/>
      <c r="K226" s="112"/>
      <c r="L226" s="112"/>
      <c r="M226" s="112"/>
      <c r="N226" s="112"/>
      <c r="O226" s="112"/>
      <c r="P226" s="112"/>
      <c r="Q226" s="112"/>
      <c r="R226" s="112"/>
      <c r="S226" s="112"/>
      <c r="T226" s="112"/>
      <c r="U226" s="112"/>
      <c r="V226" s="112"/>
      <c r="W226" s="112"/>
      <c r="X226" s="112"/>
      <c r="Y226" s="112"/>
      <c r="Z226" s="112"/>
    </row>
    <row r="227" spans="1:26" ht="12.75" customHeight="1" x14ac:dyDescent="0.2">
      <c r="A227" s="112"/>
      <c r="B227" s="113"/>
      <c r="C227" s="114"/>
      <c r="D227" s="112"/>
      <c r="E227" s="112"/>
      <c r="F227" s="112"/>
      <c r="G227" s="112"/>
      <c r="H227" s="112"/>
      <c r="I227" s="112"/>
      <c r="J227" s="115"/>
      <c r="K227" s="112"/>
      <c r="L227" s="112"/>
      <c r="M227" s="112"/>
      <c r="N227" s="112"/>
      <c r="O227" s="112"/>
      <c r="P227" s="112"/>
      <c r="Q227" s="112"/>
      <c r="R227" s="112"/>
      <c r="S227" s="112"/>
      <c r="T227" s="112"/>
      <c r="U227" s="112"/>
      <c r="V227" s="112"/>
      <c r="W227" s="112"/>
      <c r="X227" s="112"/>
      <c r="Y227" s="112"/>
      <c r="Z227" s="112"/>
    </row>
    <row r="228" spans="1:26" ht="12.75" customHeight="1" x14ac:dyDescent="0.2">
      <c r="A228" s="112"/>
      <c r="B228" s="113"/>
      <c r="C228" s="114"/>
      <c r="D228" s="112"/>
      <c r="E228" s="112"/>
      <c r="F228" s="112"/>
      <c r="G228" s="112"/>
      <c r="H228" s="112"/>
      <c r="I228" s="112"/>
      <c r="J228" s="115"/>
      <c r="K228" s="112"/>
      <c r="L228" s="112"/>
      <c r="M228" s="112"/>
      <c r="N228" s="112"/>
      <c r="O228" s="112"/>
      <c r="P228" s="112"/>
      <c r="Q228" s="112"/>
      <c r="R228" s="112"/>
      <c r="S228" s="112"/>
      <c r="T228" s="112"/>
      <c r="U228" s="112"/>
      <c r="V228" s="112"/>
      <c r="W228" s="112"/>
      <c r="X228" s="112"/>
      <c r="Y228" s="112"/>
      <c r="Z228" s="112"/>
    </row>
    <row r="229" spans="1:26" ht="12.75" customHeight="1" x14ac:dyDescent="0.2">
      <c r="A229" s="112"/>
      <c r="B229" s="113"/>
      <c r="C229" s="114"/>
      <c r="D229" s="112"/>
      <c r="E229" s="112"/>
      <c r="F229" s="112"/>
      <c r="G229" s="112"/>
      <c r="H229" s="112"/>
      <c r="I229" s="112"/>
      <c r="J229" s="115"/>
      <c r="K229" s="112"/>
      <c r="L229" s="112"/>
      <c r="M229" s="112"/>
      <c r="N229" s="112"/>
      <c r="O229" s="112"/>
      <c r="P229" s="112"/>
      <c r="Q229" s="112"/>
      <c r="R229" s="112"/>
      <c r="S229" s="112"/>
      <c r="T229" s="112"/>
      <c r="U229" s="112"/>
      <c r="V229" s="112"/>
      <c r="W229" s="112"/>
      <c r="X229" s="112"/>
      <c r="Y229" s="112"/>
      <c r="Z229" s="112"/>
    </row>
    <row r="230" spans="1:26" ht="12.75" customHeight="1" x14ac:dyDescent="0.2">
      <c r="A230" s="112"/>
      <c r="B230" s="113"/>
      <c r="C230" s="114"/>
      <c r="D230" s="112"/>
      <c r="E230" s="112"/>
      <c r="F230" s="112"/>
      <c r="G230" s="112"/>
      <c r="H230" s="112"/>
      <c r="I230" s="112"/>
      <c r="J230" s="115"/>
      <c r="K230" s="112"/>
      <c r="L230" s="112"/>
      <c r="M230" s="112"/>
      <c r="N230" s="112"/>
      <c r="O230" s="112"/>
      <c r="P230" s="112"/>
      <c r="Q230" s="112"/>
      <c r="R230" s="112"/>
      <c r="S230" s="112"/>
      <c r="T230" s="112"/>
      <c r="U230" s="112"/>
      <c r="V230" s="112"/>
      <c r="W230" s="112"/>
      <c r="X230" s="112"/>
      <c r="Y230" s="112"/>
      <c r="Z230" s="112"/>
    </row>
    <row r="231" spans="1:26" ht="12.75" customHeight="1" x14ac:dyDescent="0.2">
      <c r="A231" s="112"/>
      <c r="B231" s="113"/>
      <c r="C231" s="114"/>
      <c r="D231" s="112"/>
      <c r="E231" s="112"/>
      <c r="F231" s="112"/>
      <c r="G231" s="112"/>
      <c r="H231" s="112"/>
      <c r="I231" s="112"/>
      <c r="J231" s="115"/>
      <c r="K231" s="112"/>
      <c r="L231" s="112"/>
      <c r="M231" s="112"/>
      <c r="N231" s="112"/>
      <c r="O231" s="112"/>
      <c r="P231" s="112"/>
      <c r="Q231" s="112"/>
      <c r="R231" s="112"/>
      <c r="S231" s="112"/>
      <c r="T231" s="112"/>
      <c r="U231" s="112"/>
      <c r="V231" s="112"/>
      <c r="W231" s="112"/>
      <c r="X231" s="112"/>
      <c r="Y231" s="112"/>
      <c r="Z231" s="112"/>
    </row>
    <row r="232" spans="1:26" ht="12.75" customHeight="1" x14ac:dyDescent="0.2">
      <c r="A232" s="112"/>
      <c r="B232" s="113"/>
      <c r="C232" s="114"/>
      <c r="D232" s="112"/>
      <c r="E232" s="112"/>
      <c r="F232" s="112"/>
      <c r="G232" s="112"/>
      <c r="H232" s="112"/>
      <c r="I232" s="112"/>
      <c r="J232" s="115"/>
      <c r="K232" s="112"/>
      <c r="L232" s="112"/>
      <c r="M232" s="112"/>
      <c r="N232" s="112"/>
      <c r="O232" s="112"/>
      <c r="P232" s="112"/>
      <c r="Q232" s="112"/>
      <c r="R232" s="112"/>
      <c r="S232" s="112"/>
      <c r="T232" s="112"/>
      <c r="U232" s="112"/>
      <c r="V232" s="112"/>
      <c r="W232" s="112"/>
      <c r="X232" s="112"/>
      <c r="Y232" s="112"/>
      <c r="Z232" s="112"/>
    </row>
    <row r="233" spans="1:26" ht="12.75" customHeight="1" x14ac:dyDescent="0.2">
      <c r="A233" s="112"/>
      <c r="B233" s="113"/>
      <c r="C233" s="114"/>
      <c r="D233" s="112"/>
      <c r="E233" s="112"/>
      <c r="F233" s="112"/>
      <c r="G233" s="112"/>
      <c r="H233" s="112"/>
      <c r="I233" s="112"/>
      <c r="J233" s="115"/>
      <c r="K233" s="112"/>
      <c r="L233" s="112"/>
      <c r="M233" s="112"/>
      <c r="N233" s="112"/>
      <c r="O233" s="112"/>
      <c r="P233" s="112"/>
      <c r="Q233" s="112"/>
      <c r="R233" s="112"/>
      <c r="S233" s="112"/>
      <c r="T233" s="112"/>
      <c r="U233" s="112"/>
      <c r="V233" s="112"/>
      <c r="W233" s="112"/>
      <c r="X233" s="112"/>
      <c r="Y233" s="112"/>
      <c r="Z233" s="112"/>
    </row>
    <row r="234" spans="1:26" ht="12.75" customHeight="1" x14ac:dyDescent="0.2">
      <c r="A234" s="112"/>
      <c r="B234" s="113"/>
      <c r="C234" s="114"/>
      <c r="D234" s="112"/>
      <c r="E234" s="112"/>
      <c r="F234" s="112"/>
      <c r="G234" s="112"/>
      <c r="H234" s="112"/>
      <c r="I234" s="112"/>
      <c r="J234" s="115"/>
      <c r="K234" s="112"/>
      <c r="L234" s="112"/>
      <c r="M234" s="112"/>
      <c r="N234" s="112"/>
      <c r="O234" s="112"/>
      <c r="P234" s="112"/>
      <c r="Q234" s="112"/>
      <c r="R234" s="112"/>
      <c r="S234" s="112"/>
      <c r="T234" s="112"/>
      <c r="U234" s="112"/>
      <c r="V234" s="112"/>
      <c r="W234" s="112"/>
      <c r="X234" s="112"/>
      <c r="Y234" s="112"/>
      <c r="Z234" s="112"/>
    </row>
    <row r="235" spans="1:26" ht="12.75" customHeight="1" x14ac:dyDescent="0.2">
      <c r="A235" s="112"/>
      <c r="B235" s="113"/>
      <c r="C235" s="114"/>
      <c r="D235" s="112"/>
      <c r="E235" s="112"/>
      <c r="F235" s="112"/>
      <c r="G235" s="112"/>
      <c r="H235" s="112"/>
      <c r="I235" s="112"/>
      <c r="J235" s="115"/>
      <c r="K235" s="112"/>
      <c r="L235" s="112"/>
      <c r="M235" s="112"/>
      <c r="N235" s="112"/>
      <c r="O235" s="112"/>
      <c r="P235" s="112"/>
      <c r="Q235" s="112"/>
      <c r="R235" s="112"/>
      <c r="S235" s="112"/>
      <c r="T235" s="112"/>
      <c r="U235" s="112"/>
      <c r="V235" s="112"/>
      <c r="W235" s="112"/>
      <c r="X235" s="112"/>
      <c r="Y235" s="112"/>
      <c r="Z235" s="112"/>
    </row>
    <row r="236" spans="1:26" ht="12.75" customHeight="1" x14ac:dyDescent="0.2">
      <c r="A236" s="112"/>
      <c r="B236" s="113"/>
      <c r="C236" s="114"/>
      <c r="D236" s="112"/>
      <c r="E236" s="112"/>
      <c r="F236" s="112"/>
      <c r="G236" s="112"/>
      <c r="H236" s="112"/>
      <c r="I236" s="112"/>
      <c r="J236" s="115"/>
      <c r="K236" s="112"/>
      <c r="L236" s="112"/>
      <c r="M236" s="112"/>
      <c r="N236" s="112"/>
      <c r="O236" s="112"/>
      <c r="P236" s="112"/>
      <c r="Q236" s="112"/>
      <c r="R236" s="112"/>
      <c r="S236" s="112"/>
      <c r="T236" s="112"/>
      <c r="U236" s="112"/>
      <c r="V236" s="112"/>
      <c r="W236" s="112"/>
      <c r="X236" s="112"/>
      <c r="Y236" s="112"/>
      <c r="Z236" s="112"/>
    </row>
    <row r="237" spans="1:26" ht="12.75" customHeight="1" x14ac:dyDescent="0.2">
      <c r="A237" s="112"/>
      <c r="B237" s="113"/>
      <c r="C237" s="114"/>
      <c r="D237" s="112"/>
      <c r="E237" s="112"/>
      <c r="F237" s="112"/>
      <c r="G237" s="112"/>
      <c r="H237" s="112"/>
      <c r="I237" s="112"/>
      <c r="J237" s="115"/>
      <c r="K237" s="112"/>
      <c r="L237" s="112"/>
      <c r="M237" s="112"/>
      <c r="N237" s="112"/>
      <c r="O237" s="112"/>
      <c r="P237" s="112"/>
      <c r="Q237" s="112"/>
      <c r="R237" s="112"/>
      <c r="S237" s="112"/>
      <c r="T237" s="112"/>
      <c r="U237" s="112"/>
      <c r="V237" s="112"/>
      <c r="W237" s="112"/>
      <c r="X237" s="112"/>
      <c r="Y237" s="112"/>
      <c r="Z237" s="112"/>
    </row>
    <row r="238" spans="1:26" ht="12.75" customHeight="1" x14ac:dyDescent="0.2">
      <c r="A238" s="112"/>
      <c r="B238" s="113"/>
      <c r="C238" s="114"/>
      <c r="D238" s="112"/>
      <c r="E238" s="112"/>
      <c r="F238" s="112"/>
      <c r="G238" s="112"/>
      <c r="H238" s="112"/>
      <c r="I238" s="112"/>
      <c r="J238" s="115"/>
      <c r="K238" s="112"/>
      <c r="L238" s="112"/>
      <c r="M238" s="112"/>
      <c r="N238" s="112"/>
      <c r="O238" s="112"/>
      <c r="P238" s="112"/>
      <c r="Q238" s="112"/>
      <c r="R238" s="112"/>
      <c r="S238" s="112"/>
      <c r="T238" s="112"/>
      <c r="U238" s="112"/>
      <c r="V238" s="112"/>
      <c r="W238" s="112"/>
      <c r="X238" s="112"/>
      <c r="Y238" s="112"/>
      <c r="Z238" s="112"/>
    </row>
    <row r="239" spans="1:26" ht="12.75" customHeight="1" x14ac:dyDescent="0.2">
      <c r="A239" s="112"/>
      <c r="B239" s="113"/>
      <c r="C239" s="114"/>
      <c r="D239" s="112"/>
      <c r="E239" s="112"/>
      <c r="F239" s="112"/>
      <c r="G239" s="112"/>
      <c r="H239" s="112"/>
      <c r="I239" s="112"/>
      <c r="J239" s="115"/>
      <c r="K239" s="112"/>
      <c r="L239" s="112"/>
      <c r="M239" s="112"/>
      <c r="N239" s="112"/>
      <c r="O239" s="112"/>
      <c r="P239" s="112"/>
      <c r="Q239" s="112"/>
      <c r="R239" s="112"/>
      <c r="S239" s="112"/>
      <c r="T239" s="112"/>
      <c r="U239" s="112"/>
      <c r="V239" s="112"/>
      <c r="W239" s="112"/>
      <c r="X239" s="112"/>
      <c r="Y239" s="112"/>
      <c r="Z239" s="112"/>
    </row>
    <row r="240" spans="1:26" ht="12.75" customHeight="1" x14ac:dyDescent="0.2">
      <c r="A240" s="112"/>
      <c r="B240" s="113"/>
      <c r="C240" s="114"/>
      <c r="D240" s="112"/>
      <c r="E240" s="112"/>
      <c r="F240" s="112"/>
      <c r="G240" s="112"/>
      <c r="H240" s="112"/>
      <c r="I240" s="112"/>
      <c r="J240" s="115"/>
      <c r="K240" s="112"/>
      <c r="L240" s="112"/>
      <c r="M240" s="112"/>
      <c r="N240" s="112"/>
      <c r="O240" s="112"/>
      <c r="P240" s="112"/>
      <c r="Q240" s="112"/>
      <c r="R240" s="112"/>
      <c r="S240" s="112"/>
      <c r="T240" s="112"/>
      <c r="U240" s="112"/>
      <c r="V240" s="112"/>
      <c r="W240" s="112"/>
      <c r="X240" s="112"/>
      <c r="Y240" s="112"/>
      <c r="Z240" s="112"/>
    </row>
    <row r="241" spans="1:26" ht="12.75" customHeight="1" x14ac:dyDescent="0.2">
      <c r="A241" s="112"/>
      <c r="B241" s="113"/>
      <c r="C241" s="114"/>
      <c r="D241" s="112"/>
      <c r="E241" s="112"/>
      <c r="F241" s="112"/>
      <c r="G241" s="112"/>
      <c r="H241" s="112"/>
      <c r="I241" s="112"/>
      <c r="J241" s="115"/>
      <c r="K241" s="112"/>
      <c r="L241" s="112"/>
      <c r="M241" s="112"/>
      <c r="N241" s="112"/>
      <c r="O241" s="112"/>
      <c r="P241" s="112"/>
      <c r="Q241" s="112"/>
      <c r="R241" s="112"/>
      <c r="S241" s="112"/>
      <c r="T241" s="112"/>
      <c r="U241" s="112"/>
      <c r="V241" s="112"/>
      <c r="W241" s="112"/>
      <c r="X241" s="112"/>
      <c r="Y241" s="112"/>
      <c r="Z241" s="112"/>
    </row>
    <row r="242" spans="1:26" ht="12.75" customHeight="1" x14ac:dyDescent="0.2">
      <c r="A242" s="112"/>
      <c r="B242" s="113"/>
      <c r="C242" s="114"/>
      <c r="D242" s="112"/>
      <c r="E242" s="112"/>
      <c r="F242" s="112"/>
      <c r="G242" s="112"/>
      <c r="H242" s="112"/>
      <c r="I242" s="112"/>
      <c r="J242" s="115"/>
      <c r="K242" s="112"/>
      <c r="L242" s="112"/>
      <c r="M242" s="112"/>
      <c r="N242" s="112"/>
      <c r="O242" s="112"/>
      <c r="P242" s="112"/>
      <c r="Q242" s="112"/>
      <c r="R242" s="112"/>
      <c r="S242" s="112"/>
      <c r="T242" s="112"/>
      <c r="U242" s="112"/>
      <c r="V242" s="112"/>
      <c r="W242" s="112"/>
      <c r="X242" s="112"/>
      <c r="Y242" s="112"/>
      <c r="Z242" s="112"/>
    </row>
    <row r="243" spans="1:26" ht="12.75" customHeight="1" x14ac:dyDescent="0.2">
      <c r="A243" s="112"/>
      <c r="B243" s="113"/>
      <c r="C243" s="114"/>
      <c r="D243" s="112"/>
      <c r="E243" s="112"/>
      <c r="F243" s="112"/>
      <c r="G243" s="112"/>
      <c r="H243" s="112"/>
      <c r="I243" s="112"/>
      <c r="J243" s="115"/>
      <c r="K243" s="112"/>
      <c r="L243" s="112"/>
      <c r="M243" s="112"/>
      <c r="N243" s="112"/>
      <c r="O243" s="112"/>
      <c r="P243" s="112"/>
      <c r="Q243" s="112"/>
      <c r="R243" s="112"/>
      <c r="S243" s="112"/>
      <c r="T243" s="112"/>
      <c r="U243" s="112"/>
      <c r="V243" s="112"/>
      <c r="W243" s="112"/>
      <c r="X243" s="112"/>
      <c r="Y243" s="112"/>
      <c r="Z243" s="112"/>
    </row>
    <row r="244" spans="1:26" ht="12.75" customHeight="1" x14ac:dyDescent="0.2">
      <c r="A244" s="112"/>
      <c r="B244" s="113"/>
      <c r="C244" s="114"/>
      <c r="D244" s="112"/>
      <c r="E244" s="112"/>
      <c r="F244" s="112"/>
      <c r="G244" s="112"/>
      <c r="H244" s="112"/>
      <c r="I244" s="112"/>
      <c r="J244" s="115"/>
      <c r="K244" s="112"/>
      <c r="L244" s="112"/>
      <c r="M244" s="112"/>
      <c r="N244" s="112"/>
      <c r="O244" s="112"/>
      <c r="P244" s="112"/>
      <c r="Q244" s="112"/>
      <c r="R244" s="112"/>
      <c r="S244" s="112"/>
      <c r="T244" s="112"/>
      <c r="U244" s="112"/>
      <c r="V244" s="112"/>
      <c r="W244" s="112"/>
      <c r="X244" s="112"/>
      <c r="Y244" s="112"/>
      <c r="Z244" s="112"/>
    </row>
    <row r="245" spans="1:26" ht="12.75" customHeight="1" x14ac:dyDescent="0.2">
      <c r="A245" s="112"/>
      <c r="B245" s="113"/>
      <c r="C245" s="114"/>
      <c r="D245" s="112"/>
      <c r="E245" s="112"/>
      <c r="F245" s="112"/>
      <c r="G245" s="112"/>
      <c r="H245" s="112"/>
      <c r="I245" s="112"/>
      <c r="J245" s="115"/>
      <c r="K245" s="112"/>
      <c r="L245" s="112"/>
      <c r="M245" s="112"/>
      <c r="N245" s="112"/>
      <c r="O245" s="112"/>
      <c r="P245" s="112"/>
      <c r="Q245" s="112"/>
      <c r="R245" s="112"/>
      <c r="S245" s="112"/>
      <c r="T245" s="112"/>
      <c r="U245" s="112"/>
      <c r="V245" s="112"/>
      <c r="W245" s="112"/>
      <c r="X245" s="112"/>
      <c r="Y245" s="112"/>
      <c r="Z245" s="112"/>
    </row>
    <row r="246" spans="1:26" ht="12.75" customHeight="1" x14ac:dyDescent="0.2">
      <c r="A246" s="112"/>
      <c r="B246" s="113"/>
      <c r="C246" s="114"/>
      <c r="D246" s="112"/>
      <c r="E246" s="112"/>
      <c r="F246" s="112"/>
      <c r="G246" s="112"/>
      <c r="H246" s="112"/>
      <c r="I246" s="112"/>
      <c r="J246" s="115"/>
      <c r="K246" s="112"/>
      <c r="L246" s="112"/>
      <c r="M246" s="112"/>
      <c r="N246" s="112"/>
      <c r="O246" s="112"/>
      <c r="P246" s="112"/>
      <c r="Q246" s="112"/>
      <c r="R246" s="112"/>
      <c r="S246" s="112"/>
      <c r="T246" s="112"/>
      <c r="U246" s="112"/>
      <c r="V246" s="112"/>
      <c r="W246" s="112"/>
      <c r="X246" s="112"/>
      <c r="Y246" s="112"/>
      <c r="Z246" s="112"/>
    </row>
    <row r="247" spans="1:26" ht="12.75" customHeight="1" x14ac:dyDescent="0.2">
      <c r="A247" s="112"/>
      <c r="B247" s="113"/>
      <c r="C247" s="114"/>
      <c r="D247" s="112"/>
      <c r="E247" s="112"/>
      <c r="F247" s="112"/>
      <c r="G247" s="112"/>
      <c r="H247" s="112"/>
      <c r="I247" s="112"/>
      <c r="J247" s="115"/>
      <c r="K247" s="112"/>
      <c r="L247" s="112"/>
      <c r="M247" s="112"/>
      <c r="N247" s="112"/>
      <c r="O247" s="112"/>
      <c r="P247" s="112"/>
      <c r="Q247" s="112"/>
      <c r="R247" s="112"/>
      <c r="S247" s="112"/>
      <c r="T247" s="112"/>
      <c r="U247" s="112"/>
      <c r="V247" s="112"/>
      <c r="W247" s="112"/>
      <c r="X247" s="112"/>
      <c r="Y247" s="112"/>
      <c r="Z247" s="112"/>
    </row>
    <row r="248" spans="1:26" ht="12.75" customHeight="1" x14ac:dyDescent="0.2">
      <c r="A248" s="112"/>
      <c r="B248" s="113"/>
      <c r="C248" s="114"/>
      <c r="D248" s="112"/>
      <c r="E248" s="112"/>
      <c r="F248" s="112"/>
      <c r="G248" s="112"/>
      <c r="H248" s="112"/>
      <c r="I248" s="112"/>
      <c r="J248" s="115"/>
      <c r="K248" s="112"/>
      <c r="L248" s="112"/>
      <c r="M248" s="112"/>
      <c r="N248" s="112"/>
      <c r="O248" s="112"/>
      <c r="P248" s="112"/>
      <c r="Q248" s="112"/>
      <c r="R248" s="112"/>
      <c r="S248" s="112"/>
      <c r="T248" s="112"/>
      <c r="U248" s="112"/>
      <c r="V248" s="112"/>
      <c r="W248" s="112"/>
      <c r="X248" s="112"/>
      <c r="Y248" s="112"/>
      <c r="Z248" s="112"/>
    </row>
    <row r="249" spans="1:26" ht="12.75" customHeight="1" x14ac:dyDescent="0.2">
      <c r="A249" s="112"/>
      <c r="B249" s="113"/>
      <c r="C249" s="114"/>
      <c r="D249" s="112"/>
      <c r="E249" s="112"/>
      <c r="F249" s="112"/>
      <c r="G249" s="112"/>
      <c r="H249" s="112"/>
      <c r="I249" s="112"/>
      <c r="J249" s="115"/>
      <c r="K249" s="112"/>
      <c r="L249" s="112"/>
      <c r="M249" s="112"/>
      <c r="N249" s="112"/>
      <c r="O249" s="112"/>
      <c r="P249" s="112"/>
      <c r="Q249" s="112"/>
      <c r="R249" s="112"/>
      <c r="S249" s="112"/>
      <c r="T249" s="112"/>
      <c r="U249" s="112"/>
      <c r="V249" s="112"/>
      <c r="W249" s="112"/>
      <c r="X249" s="112"/>
      <c r="Y249" s="112"/>
      <c r="Z249" s="112"/>
    </row>
    <row r="250" spans="1:26" ht="12.75" customHeight="1" x14ac:dyDescent="0.2">
      <c r="A250" s="112"/>
      <c r="B250" s="113"/>
      <c r="C250" s="114"/>
      <c r="D250" s="112"/>
      <c r="E250" s="112"/>
      <c r="F250" s="112"/>
      <c r="G250" s="112"/>
      <c r="H250" s="112"/>
      <c r="I250" s="112"/>
      <c r="J250" s="115"/>
      <c r="K250" s="112"/>
      <c r="L250" s="112"/>
      <c r="M250" s="112"/>
      <c r="N250" s="112"/>
      <c r="O250" s="112"/>
      <c r="P250" s="112"/>
      <c r="Q250" s="112"/>
      <c r="R250" s="112"/>
      <c r="S250" s="112"/>
      <c r="T250" s="112"/>
      <c r="U250" s="112"/>
      <c r="V250" s="112"/>
      <c r="W250" s="112"/>
      <c r="X250" s="112"/>
      <c r="Y250" s="112"/>
      <c r="Z250" s="112"/>
    </row>
    <row r="251" spans="1:26" ht="12.75" customHeight="1" x14ac:dyDescent="0.2">
      <c r="A251" s="112"/>
      <c r="B251" s="113"/>
      <c r="C251" s="114"/>
      <c r="D251" s="112"/>
      <c r="E251" s="112"/>
      <c r="F251" s="112"/>
      <c r="G251" s="112"/>
      <c r="H251" s="112"/>
      <c r="I251" s="112"/>
      <c r="J251" s="115"/>
      <c r="K251" s="112"/>
      <c r="L251" s="112"/>
      <c r="M251" s="112"/>
      <c r="N251" s="112"/>
      <c r="O251" s="112"/>
      <c r="P251" s="112"/>
      <c r="Q251" s="112"/>
      <c r="R251" s="112"/>
      <c r="S251" s="112"/>
      <c r="T251" s="112"/>
      <c r="U251" s="112"/>
      <c r="V251" s="112"/>
      <c r="W251" s="112"/>
      <c r="X251" s="112"/>
      <c r="Y251" s="112"/>
      <c r="Z251" s="112"/>
    </row>
    <row r="252" spans="1:26" ht="12.75" customHeight="1" x14ac:dyDescent="0.2">
      <c r="A252" s="112"/>
      <c r="B252" s="113"/>
      <c r="C252" s="114"/>
      <c r="D252" s="112"/>
      <c r="E252" s="112"/>
      <c r="F252" s="112"/>
      <c r="G252" s="112"/>
      <c r="H252" s="112"/>
      <c r="I252" s="112"/>
      <c r="J252" s="115"/>
      <c r="K252" s="112"/>
      <c r="L252" s="112"/>
      <c r="M252" s="112"/>
      <c r="N252" s="112"/>
      <c r="O252" s="112"/>
      <c r="P252" s="112"/>
      <c r="Q252" s="112"/>
      <c r="R252" s="112"/>
      <c r="S252" s="112"/>
      <c r="T252" s="112"/>
      <c r="U252" s="112"/>
      <c r="V252" s="112"/>
      <c r="W252" s="112"/>
      <c r="X252" s="112"/>
      <c r="Y252" s="112"/>
      <c r="Z252" s="112"/>
    </row>
    <row r="253" spans="1:26" ht="12.75" customHeight="1" x14ac:dyDescent="0.2">
      <c r="A253" s="112"/>
      <c r="B253" s="113"/>
      <c r="C253" s="114"/>
      <c r="D253" s="112"/>
      <c r="E253" s="112"/>
      <c r="F253" s="112"/>
      <c r="G253" s="112"/>
      <c r="H253" s="112"/>
      <c r="I253" s="112"/>
      <c r="J253" s="115"/>
      <c r="K253" s="112"/>
      <c r="L253" s="112"/>
      <c r="M253" s="112"/>
      <c r="N253" s="112"/>
      <c r="O253" s="112"/>
      <c r="P253" s="112"/>
      <c r="Q253" s="112"/>
      <c r="R253" s="112"/>
      <c r="S253" s="112"/>
      <c r="T253" s="112"/>
      <c r="U253" s="112"/>
      <c r="V253" s="112"/>
      <c r="W253" s="112"/>
      <c r="X253" s="112"/>
      <c r="Y253" s="112"/>
      <c r="Z253" s="112"/>
    </row>
    <row r="254" spans="1:26" ht="12.75" customHeight="1" x14ac:dyDescent="0.2">
      <c r="A254" s="112"/>
      <c r="B254" s="113"/>
      <c r="C254" s="114"/>
      <c r="D254" s="112"/>
      <c r="E254" s="112"/>
      <c r="F254" s="112"/>
      <c r="G254" s="112"/>
      <c r="H254" s="112"/>
      <c r="I254" s="112"/>
      <c r="J254" s="115"/>
      <c r="K254" s="112"/>
      <c r="L254" s="112"/>
      <c r="M254" s="112"/>
      <c r="N254" s="112"/>
      <c r="O254" s="112"/>
      <c r="P254" s="112"/>
      <c r="Q254" s="112"/>
      <c r="R254" s="112"/>
      <c r="S254" s="112"/>
      <c r="T254" s="112"/>
      <c r="U254" s="112"/>
      <c r="V254" s="112"/>
      <c r="W254" s="112"/>
      <c r="X254" s="112"/>
      <c r="Y254" s="112"/>
      <c r="Z254" s="112"/>
    </row>
    <row r="255" spans="1:26" ht="12.75" customHeight="1" x14ac:dyDescent="0.2">
      <c r="A255" s="112"/>
      <c r="B255" s="113"/>
      <c r="C255" s="114"/>
      <c r="D255" s="112"/>
      <c r="E255" s="112"/>
      <c r="F255" s="112"/>
      <c r="G255" s="112"/>
      <c r="H255" s="112"/>
      <c r="I255" s="112"/>
      <c r="J255" s="115"/>
      <c r="K255" s="112"/>
      <c r="L255" s="112"/>
      <c r="M255" s="112"/>
      <c r="N255" s="112"/>
      <c r="O255" s="112"/>
      <c r="P255" s="112"/>
      <c r="Q255" s="112"/>
      <c r="R255" s="112"/>
      <c r="S255" s="112"/>
      <c r="T255" s="112"/>
      <c r="U255" s="112"/>
      <c r="V255" s="112"/>
      <c r="W255" s="112"/>
      <c r="X255" s="112"/>
      <c r="Y255" s="112"/>
      <c r="Z255" s="112"/>
    </row>
    <row r="256" spans="1:26" ht="12.75" customHeight="1" x14ac:dyDescent="0.2">
      <c r="A256" s="112"/>
      <c r="B256" s="113"/>
      <c r="C256" s="114"/>
      <c r="D256" s="112"/>
      <c r="E256" s="112"/>
      <c r="F256" s="112"/>
      <c r="G256" s="112"/>
      <c r="H256" s="112"/>
      <c r="I256" s="112"/>
      <c r="J256" s="115"/>
      <c r="K256" s="112"/>
      <c r="L256" s="112"/>
      <c r="M256" s="112"/>
      <c r="N256" s="112"/>
      <c r="O256" s="112"/>
      <c r="P256" s="112"/>
      <c r="Q256" s="112"/>
      <c r="R256" s="112"/>
      <c r="S256" s="112"/>
      <c r="T256" s="112"/>
      <c r="U256" s="112"/>
      <c r="V256" s="112"/>
      <c r="W256" s="112"/>
      <c r="X256" s="112"/>
      <c r="Y256" s="112"/>
      <c r="Z256" s="112"/>
    </row>
    <row r="257" spans="1:26" ht="12.75" customHeight="1" x14ac:dyDescent="0.2">
      <c r="A257" s="112"/>
      <c r="B257" s="113"/>
      <c r="C257" s="114"/>
      <c r="D257" s="112"/>
      <c r="E257" s="112"/>
      <c r="F257" s="112"/>
      <c r="G257" s="112"/>
      <c r="H257" s="112"/>
      <c r="I257" s="112"/>
      <c r="J257" s="115"/>
      <c r="K257" s="112"/>
      <c r="L257" s="112"/>
      <c r="M257" s="112"/>
      <c r="N257" s="112"/>
      <c r="O257" s="112"/>
      <c r="P257" s="112"/>
      <c r="Q257" s="112"/>
      <c r="R257" s="112"/>
      <c r="S257" s="112"/>
      <c r="T257" s="112"/>
      <c r="U257" s="112"/>
      <c r="V257" s="112"/>
      <c r="W257" s="112"/>
      <c r="X257" s="112"/>
      <c r="Y257" s="112"/>
      <c r="Z257" s="112"/>
    </row>
    <row r="258" spans="1:26" ht="12.75" customHeight="1" x14ac:dyDescent="0.2">
      <c r="A258" s="112"/>
      <c r="B258" s="113"/>
      <c r="C258" s="114"/>
      <c r="D258" s="112"/>
      <c r="E258" s="112"/>
      <c r="F258" s="112"/>
      <c r="G258" s="112"/>
      <c r="H258" s="112"/>
      <c r="I258" s="112"/>
      <c r="J258" s="115"/>
      <c r="K258" s="112"/>
      <c r="L258" s="112"/>
      <c r="M258" s="112"/>
      <c r="N258" s="112"/>
      <c r="O258" s="112"/>
      <c r="P258" s="112"/>
      <c r="Q258" s="112"/>
      <c r="R258" s="112"/>
      <c r="S258" s="112"/>
      <c r="T258" s="112"/>
      <c r="U258" s="112"/>
      <c r="V258" s="112"/>
      <c r="W258" s="112"/>
      <c r="X258" s="112"/>
      <c r="Y258" s="112"/>
      <c r="Z258" s="112"/>
    </row>
    <row r="259" spans="1:26" ht="12.75" customHeight="1" x14ac:dyDescent="0.2">
      <c r="A259" s="112"/>
      <c r="B259" s="113"/>
      <c r="C259" s="114"/>
      <c r="D259" s="112"/>
      <c r="E259" s="112"/>
      <c r="F259" s="112"/>
      <c r="G259" s="112"/>
      <c r="H259" s="112"/>
      <c r="I259" s="112"/>
      <c r="J259" s="115"/>
      <c r="K259" s="112"/>
      <c r="L259" s="112"/>
      <c r="M259" s="112"/>
      <c r="N259" s="112"/>
      <c r="O259" s="112"/>
      <c r="P259" s="112"/>
      <c r="Q259" s="112"/>
      <c r="R259" s="112"/>
      <c r="S259" s="112"/>
      <c r="T259" s="112"/>
      <c r="U259" s="112"/>
      <c r="V259" s="112"/>
      <c r="W259" s="112"/>
      <c r="X259" s="112"/>
      <c r="Y259" s="112"/>
      <c r="Z259" s="112"/>
    </row>
    <row r="260" spans="1:26" ht="12.75" customHeight="1" x14ac:dyDescent="0.2">
      <c r="A260" s="112"/>
      <c r="B260" s="113"/>
      <c r="C260" s="114"/>
      <c r="D260" s="112"/>
      <c r="E260" s="112"/>
      <c r="F260" s="112"/>
      <c r="G260" s="112"/>
      <c r="H260" s="112"/>
      <c r="I260" s="112"/>
      <c r="J260" s="115"/>
      <c r="K260" s="112"/>
      <c r="L260" s="112"/>
      <c r="M260" s="112"/>
      <c r="N260" s="112"/>
      <c r="O260" s="112"/>
      <c r="P260" s="112"/>
      <c r="Q260" s="112"/>
      <c r="R260" s="112"/>
      <c r="S260" s="112"/>
      <c r="T260" s="112"/>
      <c r="U260" s="112"/>
      <c r="V260" s="112"/>
      <c r="W260" s="112"/>
      <c r="X260" s="112"/>
      <c r="Y260" s="112"/>
      <c r="Z260" s="112"/>
    </row>
    <row r="261" spans="1:26" ht="12.75" customHeight="1" x14ac:dyDescent="0.2">
      <c r="A261" s="112"/>
      <c r="B261" s="113"/>
      <c r="C261" s="114"/>
      <c r="D261" s="112"/>
      <c r="E261" s="112"/>
      <c r="F261" s="112"/>
      <c r="G261" s="112"/>
      <c r="H261" s="112"/>
      <c r="I261" s="112"/>
      <c r="J261" s="115"/>
      <c r="K261" s="112"/>
      <c r="L261" s="112"/>
      <c r="M261" s="112"/>
      <c r="N261" s="112"/>
      <c r="O261" s="112"/>
      <c r="P261" s="112"/>
      <c r="Q261" s="112"/>
      <c r="R261" s="112"/>
      <c r="S261" s="112"/>
      <c r="T261" s="112"/>
      <c r="U261" s="112"/>
      <c r="V261" s="112"/>
      <c r="W261" s="112"/>
      <c r="X261" s="112"/>
      <c r="Y261" s="112"/>
      <c r="Z261" s="112"/>
    </row>
    <row r="262" spans="1:26" ht="12.75" customHeight="1" x14ac:dyDescent="0.2">
      <c r="A262" s="112"/>
      <c r="B262" s="113"/>
      <c r="C262" s="114"/>
      <c r="D262" s="112"/>
      <c r="E262" s="112"/>
      <c r="F262" s="112"/>
      <c r="G262" s="112"/>
      <c r="H262" s="112"/>
      <c r="I262" s="112"/>
      <c r="J262" s="115"/>
      <c r="K262" s="112"/>
      <c r="L262" s="112"/>
      <c r="M262" s="112"/>
      <c r="N262" s="112"/>
      <c r="O262" s="112"/>
      <c r="P262" s="112"/>
      <c r="Q262" s="112"/>
      <c r="R262" s="112"/>
      <c r="S262" s="112"/>
      <c r="T262" s="112"/>
      <c r="U262" s="112"/>
      <c r="V262" s="112"/>
      <c r="W262" s="112"/>
      <c r="X262" s="112"/>
      <c r="Y262" s="112"/>
      <c r="Z262" s="112"/>
    </row>
    <row r="263" spans="1:26" ht="12.75" customHeight="1" x14ac:dyDescent="0.2">
      <c r="A263" s="112"/>
      <c r="B263" s="113"/>
      <c r="C263" s="114"/>
      <c r="D263" s="112"/>
      <c r="E263" s="112"/>
      <c r="F263" s="112"/>
      <c r="G263" s="112"/>
      <c r="H263" s="112"/>
      <c r="I263" s="112"/>
      <c r="J263" s="115"/>
      <c r="K263" s="112"/>
      <c r="L263" s="112"/>
      <c r="M263" s="112"/>
      <c r="N263" s="112"/>
      <c r="O263" s="112"/>
      <c r="P263" s="112"/>
      <c r="Q263" s="112"/>
      <c r="R263" s="112"/>
      <c r="S263" s="112"/>
      <c r="T263" s="112"/>
      <c r="U263" s="112"/>
      <c r="V263" s="112"/>
      <c r="W263" s="112"/>
      <c r="X263" s="112"/>
      <c r="Y263" s="112"/>
      <c r="Z263" s="112"/>
    </row>
    <row r="264" spans="1:26" ht="12.75" customHeight="1" x14ac:dyDescent="0.2">
      <c r="A264" s="112"/>
      <c r="B264" s="113"/>
      <c r="C264" s="114"/>
      <c r="D264" s="112"/>
      <c r="E264" s="112"/>
      <c r="F264" s="112"/>
      <c r="G264" s="112"/>
      <c r="H264" s="112"/>
      <c r="I264" s="112"/>
      <c r="J264" s="115"/>
      <c r="K264" s="112"/>
      <c r="L264" s="112"/>
      <c r="M264" s="112"/>
      <c r="N264" s="112"/>
      <c r="O264" s="112"/>
      <c r="P264" s="112"/>
      <c r="Q264" s="112"/>
      <c r="R264" s="112"/>
      <c r="S264" s="112"/>
      <c r="T264" s="112"/>
      <c r="U264" s="112"/>
      <c r="V264" s="112"/>
      <c r="W264" s="112"/>
      <c r="X264" s="112"/>
      <c r="Y264" s="112"/>
      <c r="Z264" s="112"/>
    </row>
    <row r="265" spans="1:26" ht="12.75" customHeight="1" x14ac:dyDescent="0.2">
      <c r="A265" s="112"/>
      <c r="B265" s="113"/>
      <c r="C265" s="114"/>
      <c r="D265" s="112"/>
      <c r="E265" s="112"/>
      <c r="F265" s="112"/>
      <c r="G265" s="112"/>
      <c r="H265" s="112"/>
      <c r="I265" s="112"/>
      <c r="J265" s="115"/>
      <c r="K265" s="112"/>
      <c r="L265" s="112"/>
      <c r="M265" s="112"/>
      <c r="N265" s="112"/>
      <c r="O265" s="112"/>
      <c r="P265" s="112"/>
      <c r="Q265" s="112"/>
      <c r="R265" s="112"/>
      <c r="S265" s="112"/>
      <c r="T265" s="112"/>
      <c r="U265" s="112"/>
      <c r="V265" s="112"/>
      <c r="W265" s="112"/>
      <c r="X265" s="112"/>
      <c r="Y265" s="112"/>
      <c r="Z265" s="112"/>
    </row>
    <row r="266" spans="1:26" ht="12.75" customHeight="1" x14ac:dyDescent="0.2">
      <c r="A266" s="112"/>
      <c r="B266" s="113"/>
      <c r="C266" s="114"/>
      <c r="D266" s="112"/>
      <c r="E266" s="112"/>
      <c r="F266" s="112"/>
      <c r="G266" s="112"/>
      <c r="H266" s="112"/>
      <c r="I266" s="112"/>
      <c r="J266" s="115"/>
      <c r="K266" s="112"/>
      <c r="L266" s="112"/>
      <c r="M266" s="112"/>
      <c r="N266" s="112"/>
      <c r="O266" s="112"/>
      <c r="P266" s="112"/>
      <c r="Q266" s="112"/>
      <c r="R266" s="112"/>
      <c r="S266" s="112"/>
      <c r="T266" s="112"/>
      <c r="U266" s="112"/>
      <c r="V266" s="112"/>
      <c r="W266" s="112"/>
      <c r="X266" s="112"/>
      <c r="Y266" s="112"/>
      <c r="Z266" s="112"/>
    </row>
    <row r="267" spans="1:26" ht="12.75" customHeight="1" x14ac:dyDescent="0.2">
      <c r="A267" s="112"/>
      <c r="B267" s="113"/>
      <c r="C267" s="114"/>
      <c r="D267" s="112"/>
      <c r="E267" s="112"/>
      <c r="F267" s="112"/>
      <c r="G267" s="112"/>
      <c r="H267" s="112"/>
      <c r="I267" s="112"/>
      <c r="J267" s="115"/>
      <c r="K267" s="112"/>
      <c r="L267" s="112"/>
      <c r="M267" s="112"/>
      <c r="N267" s="112"/>
      <c r="O267" s="112"/>
      <c r="P267" s="112"/>
      <c r="Q267" s="112"/>
      <c r="R267" s="112"/>
      <c r="S267" s="112"/>
      <c r="T267" s="112"/>
      <c r="U267" s="112"/>
      <c r="V267" s="112"/>
      <c r="W267" s="112"/>
      <c r="X267" s="112"/>
      <c r="Y267" s="112"/>
      <c r="Z267" s="112"/>
    </row>
    <row r="268" spans="1:26" ht="12.75" customHeight="1" x14ac:dyDescent="0.2">
      <c r="A268" s="112"/>
      <c r="B268" s="113"/>
      <c r="C268" s="114"/>
      <c r="D268" s="112"/>
      <c r="E268" s="112"/>
      <c r="F268" s="112"/>
      <c r="G268" s="112"/>
      <c r="H268" s="112"/>
      <c r="I268" s="112"/>
      <c r="J268" s="115"/>
      <c r="K268" s="112"/>
      <c r="L268" s="112"/>
      <c r="M268" s="112"/>
      <c r="N268" s="112"/>
      <c r="O268" s="112"/>
      <c r="P268" s="112"/>
      <c r="Q268" s="112"/>
      <c r="R268" s="112"/>
      <c r="S268" s="112"/>
      <c r="T268" s="112"/>
      <c r="U268" s="112"/>
      <c r="V268" s="112"/>
      <c r="W268" s="112"/>
      <c r="X268" s="112"/>
      <c r="Y268" s="112"/>
      <c r="Z268" s="112"/>
    </row>
    <row r="269" spans="1:26" ht="12.75" customHeight="1" x14ac:dyDescent="0.2">
      <c r="A269" s="112"/>
      <c r="B269" s="113"/>
      <c r="C269" s="114"/>
      <c r="D269" s="112"/>
      <c r="E269" s="112"/>
      <c r="F269" s="112"/>
      <c r="G269" s="112"/>
      <c r="H269" s="112"/>
      <c r="I269" s="112"/>
      <c r="J269" s="115"/>
      <c r="K269" s="112"/>
      <c r="L269" s="112"/>
      <c r="M269" s="112"/>
      <c r="N269" s="112"/>
      <c r="O269" s="112"/>
      <c r="P269" s="112"/>
      <c r="Q269" s="112"/>
      <c r="R269" s="112"/>
      <c r="S269" s="112"/>
      <c r="T269" s="112"/>
      <c r="U269" s="112"/>
      <c r="V269" s="112"/>
      <c r="W269" s="112"/>
      <c r="X269" s="112"/>
      <c r="Y269" s="112"/>
      <c r="Z269" s="112"/>
    </row>
    <row r="270" spans="1:26" ht="12.75" customHeight="1" x14ac:dyDescent="0.2">
      <c r="A270" s="112"/>
      <c r="B270" s="113"/>
      <c r="C270" s="114"/>
      <c r="D270" s="112"/>
      <c r="E270" s="112"/>
      <c r="F270" s="112"/>
      <c r="G270" s="112"/>
      <c r="H270" s="112"/>
      <c r="I270" s="112"/>
      <c r="J270" s="115"/>
      <c r="K270" s="112"/>
      <c r="L270" s="112"/>
      <c r="M270" s="112"/>
      <c r="N270" s="112"/>
      <c r="O270" s="112"/>
      <c r="P270" s="112"/>
      <c r="Q270" s="112"/>
      <c r="R270" s="112"/>
      <c r="S270" s="112"/>
      <c r="T270" s="112"/>
      <c r="U270" s="112"/>
      <c r="V270" s="112"/>
      <c r="W270" s="112"/>
      <c r="X270" s="112"/>
      <c r="Y270" s="112"/>
      <c r="Z270" s="112"/>
    </row>
    <row r="271" spans="1:26" ht="12.75" customHeight="1" x14ac:dyDescent="0.2">
      <c r="A271" s="112"/>
      <c r="B271" s="113"/>
      <c r="C271" s="114"/>
      <c r="D271" s="112"/>
      <c r="E271" s="112"/>
      <c r="F271" s="112"/>
      <c r="G271" s="112"/>
      <c r="H271" s="112"/>
      <c r="I271" s="112"/>
      <c r="J271" s="115"/>
      <c r="K271" s="112"/>
      <c r="L271" s="112"/>
      <c r="M271" s="112"/>
      <c r="N271" s="112"/>
      <c r="O271" s="112"/>
      <c r="P271" s="112"/>
      <c r="Q271" s="112"/>
      <c r="R271" s="112"/>
      <c r="S271" s="112"/>
      <c r="T271" s="112"/>
      <c r="U271" s="112"/>
      <c r="V271" s="112"/>
      <c r="W271" s="112"/>
      <c r="X271" s="112"/>
      <c r="Y271" s="112"/>
      <c r="Z271" s="112"/>
    </row>
    <row r="272" spans="1:26" ht="12.75" customHeight="1" x14ac:dyDescent="0.2">
      <c r="A272" s="112"/>
      <c r="B272" s="113"/>
      <c r="C272" s="114"/>
      <c r="D272" s="112"/>
      <c r="E272" s="112"/>
      <c r="F272" s="112"/>
      <c r="G272" s="112"/>
      <c r="H272" s="112"/>
      <c r="I272" s="112"/>
      <c r="J272" s="115"/>
      <c r="K272" s="112"/>
      <c r="L272" s="112"/>
      <c r="M272" s="112"/>
      <c r="N272" s="112"/>
      <c r="O272" s="112"/>
      <c r="P272" s="112"/>
      <c r="Q272" s="112"/>
      <c r="R272" s="112"/>
      <c r="S272" s="112"/>
      <c r="T272" s="112"/>
      <c r="U272" s="112"/>
      <c r="V272" s="112"/>
      <c r="W272" s="112"/>
      <c r="X272" s="112"/>
      <c r="Y272" s="112"/>
      <c r="Z272" s="112"/>
    </row>
    <row r="273" spans="1:26" ht="12.75" customHeight="1" x14ac:dyDescent="0.2">
      <c r="A273" s="112"/>
      <c r="B273" s="113"/>
      <c r="C273" s="114"/>
      <c r="D273" s="112"/>
      <c r="E273" s="112"/>
      <c r="F273" s="112"/>
      <c r="G273" s="112"/>
      <c r="H273" s="112"/>
      <c r="I273" s="112"/>
      <c r="J273" s="115"/>
      <c r="K273" s="112"/>
      <c r="L273" s="112"/>
      <c r="M273" s="112"/>
      <c r="N273" s="112"/>
      <c r="O273" s="112"/>
      <c r="P273" s="112"/>
      <c r="Q273" s="112"/>
      <c r="R273" s="112"/>
      <c r="S273" s="112"/>
      <c r="T273" s="112"/>
      <c r="U273" s="112"/>
      <c r="V273" s="112"/>
      <c r="W273" s="112"/>
      <c r="X273" s="112"/>
      <c r="Y273" s="112"/>
      <c r="Z273" s="112"/>
    </row>
    <row r="274" spans="1:26" ht="12.75" customHeight="1" x14ac:dyDescent="0.2">
      <c r="A274" s="112"/>
      <c r="B274" s="113"/>
      <c r="C274" s="114"/>
      <c r="D274" s="112"/>
      <c r="E274" s="112"/>
      <c r="F274" s="112"/>
      <c r="G274" s="112"/>
      <c r="H274" s="112"/>
      <c r="I274" s="112"/>
      <c r="J274" s="115"/>
      <c r="K274" s="112"/>
      <c r="L274" s="112"/>
      <c r="M274" s="112"/>
      <c r="N274" s="112"/>
      <c r="O274" s="112"/>
      <c r="P274" s="112"/>
      <c r="Q274" s="112"/>
      <c r="R274" s="112"/>
      <c r="S274" s="112"/>
      <c r="T274" s="112"/>
      <c r="U274" s="112"/>
      <c r="V274" s="112"/>
      <c r="W274" s="112"/>
      <c r="X274" s="112"/>
      <c r="Y274" s="112"/>
      <c r="Z274" s="112"/>
    </row>
    <row r="275" spans="1:26" ht="12.75" customHeight="1" x14ac:dyDescent="0.2">
      <c r="A275" s="112"/>
      <c r="B275" s="113"/>
      <c r="C275" s="114"/>
      <c r="D275" s="112"/>
      <c r="E275" s="112"/>
      <c r="F275" s="112"/>
      <c r="G275" s="112"/>
      <c r="H275" s="112"/>
      <c r="I275" s="112"/>
      <c r="J275" s="115"/>
      <c r="K275" s="112"/>
      <c r="L275" s="112"/>
      <c r="M275" s="112"/>
      <c r="N275" s="112"/>
      <c r="O275" s="112"/>
      <c r="P275" s="112"/>
      <c r="Q275" s="112"/>
      <c r="R275" s="112"/>
      <c r="S275" s="112"/>
      <c r="T275" s="112"/>
      <c r="U275" s="112"/>
      <c r="V275" s="112"/>
      <c r="W275" s="112"/>
      <c r="X275" s="112"/>
      <c r="Y275" s="112"/>
      <c r="Z275" s="112"/>
    </row>
    <row r="276" spans="1:26" ht="12.75" customHeight="1" x14ac:dyDescent="0.2">
      <c r="A276" s="112"/>
      <c r="B276" s="113"/>
      <c r="C276" s="114"/>
      <c r="D276" s="112"/>
      <c r="E276" s="112"/>
      <c r="F276" s="112"/>
      <c r="G276" s="112"/>
      <c r="H276" s="112"/>
      <c r="I276" s="112"/>
      <c r="J276" s="115"/>
      <c r="K276" s="112"/>
      <c r="L276" s="112"/>
      <c r="M276" s="112"/>
      <c r="N276" s="112"/>
      <c r="O276" s="112"/>
      <c r="P276" s="112"/>
      <c r="Q276" s="112"/>
      <c r="R276" s="112"/>
      <c r="S276" s="112"/>
      <c r="T276" s="112"/>
      <c r="U276" s="112"/>
      <c r="V276" s="112"/>
      <c r="W276" s="112"/>
      <c r="X276" s="112"/>
      <c r="Y276" s="112"/>
      <c r="Z276" s="112"/>
    </row>
    <row r="277" spans="1:26" ht="12.75" customHeight="1" x14ac:dyDescent="0.2">
      <c r="A277" s="112"/>
      <c r="B277" s="113"/>
      <c r="C277" s="114"/>
      <c r="D277" s="112"/>
      <c r="E277" s="112"/>
      <c r="F277" s="112"/>
      <c r="G277" s="112"/>
      <c r="H277" s="112"/>
      <c r="I277" s="112"/>
      <c r="J277" s="115"/>
      <c r="K277" s="112"/>
      <c r="L277" s="112"/>
      <c r="M277" s="112"/>
      <c r="N277" s="112"/>
      <c r="O277" s="112"/>
      <c r="P277" s="112"/>
      <c r="Q277" s="112"/>
      <c r="R277" s="112"/>
      <c r="S277" s="112"/>
      <c r="T277" s="112"/>
      <c r="U277" s="112"/>
      <c r="V277" s="112"/>
      <c r="W277" s="112"/>
      <c r="X277" s="112"/>
      <c r="Y277" s="112"/>
      <c r="Z277" s="112"/>
    </row>
    <row r="278" spans="1:26" ht="12.75" customHeight="1" x14ac:dyDescent="0.2">
      <c r="A278" s="112"/>
      <c r="B278" s="113"/>
      <c r="C278" s="114"/>
      <c r="D278" s="112"/>
      <c r="E278" s="112"/>
      <c r="F278" s="112"/>
      <c r="G278" s="112"/>
      <c r="H278" s="112"/>
      <c r="I278" s="112"/>
      <c r="J278" s="115"/>
      <c r="K278" s="112"/>
      <c r="L278" s="112"/>
      <c r="M278" s="112"/>
      <c r="N278" s="112"/>
      <c r="O278" s="112"/>
      <c r="P278" s="112"/>
      <c r="Q278" s="112"/>
      <c r="R278" s="112"/>
      <c r="S278" s="112"/>
      <c r="T278" s="112"/>
      <c r="U278" s="112"/>
      <c r="V278" s="112"/>
      <c r="W278" s="112"/>
      <c r="X278" s="112"/>
      <c r="Y278" s="112"/>
      <c r="Z278" s="112"/>
    </row>
    <row r="279" spans="1:26" ht="12.75" customHeight="1" x14ac:dyDescent="0.2">
      <c r="A279" s="112"/>
      <c r="B279" s="113"/>
      <c r="C279" s="114"/>
      <c r="D279" s="112"/>
      <c r="E279" s="112"/>
      <c r="F279" s="112"/>
      <c r="G279" s="112"/>
      <c r="H279" s="112"/>
      <c r="I279" s="112"/>
      <c r="J279" s="115"/>
      <c r="K279" s="112"/>
      <c r="L279" s="112"/>
      <c r="M279" s="112"/>
      <c r="N279" s="112"/>
      <c r="O279" s="112"/>
      <c r="P279" s="112"/>
      <c r="Q279" s="112"/>
      <c r="R279" s="112"/>
      <c r="S279" s="112"/>
      <c r="T279" s="112"/>
      <c r="U279" s="112"/>
      <c r="V279" s="112"/>
      <c r="W279" s="112"/>
      <c r="X279" s="112"/>
      <c r="Y279" s="112"/>
      <c r="Z279" s="112"/>
    </row>
    <row r="280" spans="1:26" ht="12.75" customHeight="1" x14ac:dyDescent="0.2">
      <c r="A280" s="112"/>
      <c r="B280" s="113"/>
      <c r="C280" s="114"/>
      <c r="D280" s="112"/>
      <c r="E280" s="112"/>
      <c r="F280" s="112"/>
      <c r="G280" s="112"/>
      <c r="H280" s="112"/>
      <c r="I280" s="112"/>
      <c r="J280" s="115"/>
      <c r="K280" s="112"/>
      <c r="L280" s="112"/>
      <c r="M280" s="112"/>
      <c r="N280" s="112"/>
      <c r="O280" s="112"/>
      <c r="P280" s="112"/>
      <c r="Q280" s="112"/>
      <c r="R280" s="112"/>
      <c r="S280" s="112"/>
      <c r="T280" s="112"/>
      <c r="U280" s="112"/>
      <c r="V280" s="112"/>
      <c r="W280" s="112"/>
      <c r="X280" s="112"/>
      <c r="Y280" s="112"/>
      <c r="Z280" s="112"/>
    </row>
    <row r="281" spans="1:26" ht="12.75" customHeight="1" x14ac:dyDescent="0.2">
      <c r="A281" s="112"/>
      <c r="B281" s="113"/>
      <c r="C281" s="114"/>
      <c r="D281" s="112"/>
      <c r="E281" s="112"/>
      <c r="F281" s="112"/>
      <c r="G281" s="112"/>
      <c r="H281" s="112"/>
      <c r="I281" s="112"/>
      <c r="J281" s="115"/>
      <c r="K281" s="112"/>
      <c r="L281" s="112"/>
      <c r="M281" s="112"/>
      <c r="N281" s="112"/>
      <c r="O281" s="112"/>
      <c r="P281" s="112"/>
      <c r="Q281" s="112"/>
      <c r="R281" s="112"/>
      <c r="S281" s="112"/>
      <c r="T281" s="112"/>
      <c r="U281" s="112"/>
      <c r="V281" s="112"/>
      <c r="W281" s="112"/>
      <c r="X281" s="112"/>
      <c r="Y281" s="112"/>
      <c r="Z281" s="112"/>
    </row>
    <row r="282" spans="1:26" ht="12.75" customHeight="1" x14ac:dyDescent="0.2">
      <c r="A282" s="112"/>
      <c r="B282" s="113"/>
      <c r="C282" s="114"/>
      <c r="D282" s="112"/>
      <c r="E282" s="112"/>
      <c r="F282" s="112"/>
      <c r="G282" s="112"/>
      <c r="H282" s="112"/>
      <c r="I282" s="112"/>
      <c r="J282" s="115"/>
      <c r="K282" s="112"/>
      <c r="L282" s="112"/>
      <c r="M282" s="112"/>
      <c r="N282" s="112"/>
      <c r="O282" s="112"/>
      <c r="P282" s="112"/>
      <c r="Q282" s="112"/>
      <c r="R282" s="112"/>
      <c r="S282" s="112"/>
      <c r="T282" s="112"/>
      <c r="U282" s="112"/>
      <c r="V282" s="112"/>
      <c r="W282" s="112"/>
      <c r="X282" s="112"/>
      <c r="Y282" s="112"/>
      <c r="Z282" s="112"/>
    </row>
    <row r="283" spans="1:26" ht="12.75" customHeight="1" x14ac:dyDescent="0.2">
      <c r="A283" s="112"/>
      <c r="B283" s="113"/>
      <c r="C283" s="114"/>
      <c r="D283" s="112"/>
      <c r="E283" s="112"/>
      <c r="F283" s="112"/>
      <c r="G283" s="112"/>
      <c r="H283" s="112"/>
      <c r="I283" s="112"/>
      <c r="J283" s="115"/>
      <c r="K283" s="112"/>
      <c r="L283" s="112"/>
      <c r="M283" s="112"/>
      <c r="N283" s="112"/>
      <c r="O283" s="112"/>
      <c r="P283" s="112"/>
      <c r="Q283" s="112"/>
      <c r="R283" s="112"/>
      <c r="S283" s="112"/>
      <c r="T283" s="112"/>
      <c r="U283" s="112"/>
      <c r="V283" s="112"/>
      <c r="W283" s="112"/>
      <c r="X283" s="112"/>
      <c r="Y283" s="112"/>
      <c r="Z283" s="112"/>
    </row>
    <row r="284" spans="1:26" ht="12.75" customHeight="1" x14ac:dyDescent="0.2">
      <c r="A284" s="112"/>
      <c r="B284" s="113"/>
      <c r="C284" s="114"/>
      <c r="D284" s="112"/>
      <c r="E284" s="112"/>
      <c r="F284" s="112"/>
      <c r="G284" s="112"/>
      <c r="H284" s="112"/>
      <c r="I284" s="112"/>
      <c r="J284" s="115"/>
      <c r="K284" s="112"/>
      <c r="L284" s="112"/>
      <c r="M284" s="112"/>
      <c r="N284" s="112"/>
      <c r="O284" s="112"/>
      <c r="P284" s="112"/>
      <c r="Q284" s="112"/>
      <c r="R284" s="112"/>
      <c r="S284" s="112"/>
      <c r="T284" s="112"/>
      <c r="U284" s="112"/>
      <c r="V284" s="112"/>
      <c r="W284" s="112"/>
      <c r="X284" s="112"/>
      <c r="Y284" s="112"/>
      <c r="Z284" s="112"/>
    </row>
    <row r="285" spans="1:26" ht="12.75" customHeight="1" x14ac:dyDescent="0.2">
      <c r="A285" s="112"/>
      <c r="B285" s="113"/>
      <c r="C285" s="114"/>
      <c r="D285" s="112"/>
      <c r="E285" s="112"/>
      <c r="F285" s="112"/>
      <c r="G285" s="112"/>
      <c r="H285" s="112"/>
      <c r="I285" s="112"/>
      <c r="J285" s="115"/>
      <c r="K285" s="112"/>
      <c r="L285" s="112"/>
      <c r="M285" s="112"/>
      <c r="N285" s="112"/>
      <c r="O285" s="112"/>
      <c r="P285" s="112"/>
      <c r="Q285" s="112"/>
      <c r="R285" s="112"/>
      <c r="S285" s="112"/>
      <c r="T285" s="112"/>
      <c r="U285" s="112"/>
      <c r="V285" s="112"/>
      <c r="W285" s="112"/>
      <c r="X285" s="112"/>
      <c r="Y285" s="112"/>
      <c r="Z285" s="112"/>
    </row>
    <row r="286" spans="1:26" ht="12.75" customHeight="1" x14ac:dyDescent="0.2">
      <c r="A286" s="112"/>
      <c r="B286" s="113"/>
      <c r="C286" s="114"/>
      <c r="D286" s="112"/>
      <c r="E286" s="112"/>
      <c r="F286" s="112"/>
      <c r="G286" s="112"/>
      <c r="H286" s="112"/>
      <c r="I286" s="112"/>
      <c r="J286" s="115"/>
      <c r="K286" s="112"/>
      <c r="L286" s="112"/>
      <c r="M286" s="112"/>
      <c r="N286" s="112"/>
      <c r="O286" s="112"/>
      <c r="P286" s="112"/>
      <c r="Q286" s="112"/>
      <c r="R286" s="112"/>
      <c r="S286" s="112"/>
      <c r="T286" s="112"/>
      <c r="U286" s="112"/>
      <c r="V286" s="112"/>
      <c r="W286" s="112"/>
      <c r="X286" s="112"/>
      <c r="Y286" s="112"/>
      <c r="Z286" s="112"/>
    </row>
    <row r="287" spans="1:26" ht="12.75" customHeight="1" x14ac:dyDescent="0.2">
      <c r="A287" s="112"/>
      <c r="B287" s="113"/>
      <c r="C287" s="114"/>
      <c r="D287" s="112"/>
      <c r="E287" s="112"/>
      <c r="F287" s="112"/>
      <c r="G287" s="112"/>
      <c r="H287" s="112"/>
      <c r="I287" s="112"/>
      <c r="J287" s="115"/>
      <c r="K287" s="112"/>
      <c r="L287" s="112"/>
      <c r="M287" s="112"/>
      <c r="N287" s="112"/>
      <c r="O287" s="112"/>
      <c r="P287" s="112"/>
      <c r="Q287" s="112"/>
      <c r="R287" s="112"/>
      <c r="S287" s="112"/>
      <c r="T287" s="112"/>
      <c r="U287" s="112"/>
      <c r="V287" s="112"/>
      <c r="W287" s="112"/>
      <c r="X287" s="112"/>
      <c r="Y287" s="112"/>
      <c r="Z287" s="112"/>
    </row>
    <row r="288" spans="1:26" ht="12.75" customHeight="1" x14ac:dyDescent="0.2">
      <c r="A288" s="112"/>
      <c r="B288" s="113"/>
      <c r="C288" s="114"/>
      <c r="D288" s="112"/>
      <c r="E288" s="112"/>
      <c r="F288" s="112"/>
      <c r="G288" s="112"/>
      <c r="H288" s="112"/>
      <c r="I288" s="112"/>
      <c r="J288" s="115"/>
      <c r="K288" s="112"/>
      <c r="L288" s="112"/>
      <c r="M288" s="112"/>
      <c r="N288" s="112"/>
      <c r="O288" s="112"/>
      <c r="P288" s="112"/>
      <c r="Q288" s="112"/>
      <c r="R288" s="112"/>
      <c r="S288" s="112"/>
      <c r="T288" s="112"/>
      <c r="U288" s="112"/>
      <c r="V288" s="112"/>
      <c r="W288" s="112"/>
      <c r="X288" s="112"/>
      <c r="Y288" s="112"/>
      <c r="Z288" s="112"/>
    </row>
    <row r="289" spans="1:26" ht="12.75" customHeight="1" x14ac:dyDescent="0.2">
      <c r="A289" s="112"/>
      <c r="B289" s="113"/>
      <c r="C289" s="114"/>
      <c r="D289" s="112"/>
      <c r="E289" s="112"/>
      <c r="F289" s="112"/>
      <c r="G289" s="112"/>
      <c r="H289" s="112"/>
      <c r="I289" s="112"/>
      <c r="J289" s="115"/>
      <c r="K289" s="112"/>
      <c r="L289" s="112"/>
      <c r="M289" s="112"/>
      <c r="N289" s="112"/>
      <c r="O289" s="112"/>
      <c r="P289" s="112"/>
      <c r="Q289" s="112"/>
      <c r="R289" s="112"/>
      <c r="S289" s="112"/>
      <c r="T289" s="112"/>
      <c r="U289" s="112"/>
      <c r="V289" s="112"/>
      <c r="W289" s="112"/>
      <c r="X289" s="112"/>
      <c r="Y289" s="112"/>
      <c r="Z289" s="112"/>
    </row>
    <row r="290" spans="1:26" ht="12.75" customHeight="1" x14ac:dyDescent="0.2">
      <c r="A290" s="112"/>
      <c r="B290" s="113"/>
      <c r="C290" s="114"/>
      <c r="D290" s="112"/>
      <c r="E290" s="112"/>
      <c r="F290" s="112"/>
      <c r="G290" s="112"/>
      <c r="H290" s="112"/>
      <c r="I290" s="112"/>
      <c r="J290" s="115"/>
      <c r="K290" s="112"/>
      <c r="L290" s="112"/>
      <c r="M290" s="112"/>
      <c r="N290" s="112"/>
      <c r="O290" s="112"/>
      <c r="P290" s="112"/>
      <c r="Q290" s="112"/>
      <c r="R290" s="112"/>
      <c r="S290" s="112"/>
      <c r="T290" s="112"/>
      <c r="U290" s="112"/>
      <c r="V290" s="112"/>
      <c r="W290" s="112"/>
      <c r="X290" s="112"/>
      <c r="Y290" s="112"/>
      <c r="Z290" s="112"/>
    </row>
    <row r="291" spans="1:26" ht="12.75" customHeight="1" x14ac:dyDescent="0.2">
      <c r="A291" s="112"/>
      <c r="B291" s="113"/>
      <c r="C291" s="114"/>
      <c r="D291" s="112"/>
      <c r="E291" s="112"/>
      <c r="F291" s="112"/>
      <c r="G291" s="112"/>
      <c r="H291" s="112"/>
      <c r="I291" s="112"/>
      <c r="J291" s="115"/>
      <c r="K291" s="112"/>
      <c r="L291" s="112"/>
      <c r="M291" s="112"/>
      <c r="N291" s="112"/>
      <c r="O291" s="112"/>
      <c r="P291" s="112"/>
      <c r="Q291" s="112"/>
      <c r="R291" s="112"/>
      <c r="S291" s="112"/>
      <c r="T291" s="112"/>
      <c r="U291" s="112"/>
      <c r="V291" s="112"/>
      <c r="W291" s="112"/>
      <c r="X291" s="112"/>
      <c r="Y291" s="112"/>
      <c r="Z291" s="112"/>
    </row>
    <row r="292" spans="1:26" ht="12.75" customHeight="1" x14ac:dyDescent="0.2">
      <c r="A292" s="112"/>
      <c r="B292" s="113"/>
      <c r="C292" s="114"/>
      <c r="D292" s="112"/>
      <c r="E292" s="112"/>
      <c r="F292" s="112"/>
      <c r="G292" s="112"/>
      <c r="H292" s="112"/>
      <c r="I292" s="112"/>
      <c r="J292" s="115"/>
      <c r="K292" s="112"/>
      <c r="L292" s="112"/>
      <c r="M292" s="112"/>
      <c r="N292" s="112"/>
      <c r="O292" s="112"/>
      <c r="P292" s="112"/>
      <c r="Q292" s="112"/>
      <c r="R292" s="112"/>
      <c r="S292" s="112"/>
      <c r="T292" s="112"/>
      <c r="U292" s="112"/>
      <c r="V292" s="112"/>
      <c r="W292" s="112"/>
      <c r="X292" s="112"/>
      <c r="Y292" s="112"/>
      <c r="Z292" s="112"/>
    </row>
    <row r="293" spans="1:26" ht="12.75" customHeight="1" x14ac:dyDescent="0.2">
      <c r="A293" s="112"/>
      <c r="B293" s="113"/>
      <c r="C293" s="114"/>
      <c r="D293" s="112"/>
      <c r="E293" s="112"/>
      <c r="F293" s="112"/>
      <c r="G293" s="112"/>
      <c r="H293" s="112"/>
      <c r="I293" s="112"/>
      <c r="J293" s="115"/>
      <c r="K293" s="112"/>
      <c r="L293" s="112"/>
      <c r="M293" s="112"/>
      <c r="N293" s="112"/>
      <c r="O293" s="112"/>
      <c r="P293" s="112"/>
      <c r="Q293" s="112"/>
      <c r="R293" s="112"/>
      <c r="S293" s="112"/>
      <c r="T293" s="112"/>
      <c r="U293" s="112"/>
      <c r="V293" s="112"/>
      <c r="W293" s="112"/>
      <c r="X293" s="112"/>
      <c r="Y293" s="112"/>
      <c r="Z293" s="112"/>
    </row>
    <row r="294" spans="1:26" ht="12.75" customHeight="1" x14ac:dyDescent="0.2">
      <c r="A294" s="112"/>
      <c r="B294" s="113"/>
      <c r="C294" s="114"/>
      <c r="D294" s="112"/>
      <c r="E294" s="112"/>
      <c r="F294" s="112"/>
      <c r="G294" s="112"/>
      <c r="H294" s="112"/>
      <c r="I294" s="112"/>
      <c r="J294" s="115"/>
      <c r="K294" s="112"/>
      <c r="L294" s="112"/>
      <c r="M294" s="112"/>
      <c r="N294" s="112"/>
      <c r="O294" s="112"/>
      <c r="P294" s="112"/>
      <c r="Q294" s="112"/>
      <c r="R294" s="112"/>
      <c r="S294" s="112"/>
      <c r="T294" s="112"/>
      <c r="U294" s="112"/>
      <c r="V294" s="112"/>
      <c r="W294" s="112"/>
      <c r="X294" s="112"/>
      <c r="Y294" s="112"/>
      <c r="Z294" s="112"/>
    </row>
    <row r="295" spans="1:26" ht="12.75" customHeight="1" x14ac:dyDescent="0.2">
      <c r="A295" s="112"/>
      <c r="B295" s="113"/>
      <c r="C295" s="114"/>
      <c r="D295" s="112"/>
      <c r="E295" s="112"/>
      <c r="F295" s="112"/>
      <c r="G295" s="112"/>
      <c r="H295" s="112"/>
      <c r="I295" s="112"/>
      <c r="J295" s="115"/>
      <c r="K295" s="112"/>
      <c r="L295" s="112"/>
      <c r="M295" s="112"/>
      <c r="N295" s="112"/>
      <c r="O295" s="112"/>
      <c r="P295" s="112"/>
      <c r="Q295" s="112"/>
      <c r="R295" s="112"/>
      <c r="S295" s="112"/>
      <c r="T295" s="112"/>
      <c r="U295" s="112"/>
      <c r="V295" s="112"/>
      <c r="W295" s="112"/>
      <c r="X295" s="112"/>
      <c r="Y295" s="112"/>
      <c r="Z295" s="112"/>
    </row>
    <row r="296" spans="1:26" ht="12.75" customHeight="1" x14ac:dyDescent="0.2">
      <c r="A296" s="112"/>
      <c r="B296" s="113"/>
      <c r="C296" s="114"/>
      <c r="D296" s="112"/>
      <c r="E296" s="112"/>
      <c r="F296" s="112"/>
      <c r="G296" s="112"/>
      <c r="H296" s="112"/>
      <c r="I296" s="112"/>
      <c r="J296" s="115"/>
      <c r="K296" s="112"/>
      <c r="L296" s="112"/>
      <c r="M296" s="112"/>
      <c r="N296" s="112"/>
      <c r="O296" s="112"/>
      <c r="P296" s="112"/>
      <c r="Q296" s="112"/>
      <c r="R296" s="112"/>
      <c r="S296" s="112"/>
      <c r="T296" s="112"/>
      <c r="U296" s="112"/>
      <c r="V296" s="112"/>
      <c r="W296" s="112"/>
      <c r="X296" s="112"/>
      <c r="Y296" s="112"/>
      <c r="Z296" s="112"/>
    </row>
    <row r="297" spans="1:26" ht="12.75" customHeight="1" x14ac:dyDescent="0.2">
      <c r="A297" s="112"/>
      <c r="B297" s="113"/>
      <c r="C297" s="114"/>
      <c r="D297" s="112"/>
      <c r="E297" s="112"/>
      <c r="F297" s="112"/>
      <c r="G297" s="112"/>
      <c r="H297" s="112"/>
      <c r="I297" s="112"/>
      <c r="J297" s="115"/>
      <c r="K297" s="112"/>
      <c r="L297" s="112"/>
      <c r="M297" s="112"/>
      <c r="N297" s="112"/>
      <c r="O297" s="112"/>
      <c r="P297" s="112"/>
      <c r="Q297" s="112"/>
      <c r="R297" s="112"/>
      <c r="S297" s="112"/>
      <c r="T297" s="112"/>
      <c r="U297" s="112"/>
      <c r="V297" s="112"/>
      <c r="W297" s="112"/>
      <c r="X297" s="112"/>
      <c r="Y297" s="112"/>
      <c r="Z297" s="112"/>
    </row>
    <row r="298" spans="1:26" ht="12.75" customHeight="1" x14ac:dyDescent="0.2">
      <c r="A298" s="112"/>
      <c r="B298" s="113"/>
      <c r="C298" s="114"/>
      <c r="D298" s="112"/>
      <c r="E298" s="112"/>
      <c r="F298" s="112"/>
      <c r="G298" s="112"/>
      <c r="H298" s="112"/>
      <c r="I298" s="112"/>
      <c r="J298" s="115"/>
      <c r="K298" s="112"/>
      <c r="L298" s="112"/>
      <c r="M298" s="112"/>
      <c r="N298" s="112"/>
      <c r="O298" s="112"/>
      <c r="P298" s="112"/>
      <c r="Q298" s="112"/>
      <c r="R298" s="112"/>
      <c r="S298" s="112"/>
      <c r="T298" s="112"/>
      <c r="U298" s="112"/>
      <c r="V298" s="112"/>
      <c r="W298" s="112"/>
      <c r="X298" s="112"/>
      <c r="Y298" s="112"/>
      <c r="Z298" s="112"/>
    </row>
    <row r="299" spans="1:26" ht="12.75" customHeight="1" x14ac:dyDescent="0.2">
      <c r="A299" s="112"/>
      <c r="B299" s="113"/>
      <c r="C299" s="114"/>
      <c r="D299" s="112"/>
      <c r="E299" s="112"/>
      <c r="F299" s="112"/>
      <c r="G299" s="112"/>
      <c r="H299" s="112"/>
      <c r="I299" s="112"/>
      <c r="J299" s="115"/>
      <c r="K299" s="112"/>
      <c r="L299" s="112"/>
      <c r="M299" s="112"/>
      <c r="N299" s="112"/>
      <c r="O299" s="112"/>
      <c r="P299" s="112"/>
      <c r="Q299" s="112"/>
      <c r="R299" s="112"/>
      <c r="S299" s="112"/>
      <c r="T299" s="112"/>
      <c r="U299" s="112"/>
      <c r="V299" s="112"/>
      <c r="W299" s="112"/>
      <c r="X299" s="112"/>
      <c r="Y299" s="112"/>
      <c r="Z299" s="112"/>
    </row>
    <row r="300" spans="1:26" ht="12.75" customHeight="1" x14ac:dyDescent="0.2">
      <c r="A300" s="112"/>
      <c r="B300" s="113"/>
      <c r="C300" s="114"/>
      <c r="D300" s="112"/>
      <c r="E300" s="112"/>
      <c r="F300" s="112"/>
      <c r="G300" s="112"/>
      <c r="H300" s="112"/>
      <c r="I300" s="112"/>
      <c r="J300" s="115"/>
      <c r="K300" s="112"/>
      <c r="L300" s="112"/>
      <c r="M300" s="112"/>
      <c r="N300" s="112"/>
      <c r="O300" s="112"/>
      <c r="P300" s="112"/>
      <c r="Q300" s="112"/>
      <c r="R300" s="112"/>
      <c r="S300" s="112"/>
      <c r="T300" s="112"/>
      <c r="U300" s="112"/>
      <c r="V300" s="112"/>
      <c r="W300" s="112"/>
      <c r="X300" s="112"/>
      <c r="Y300" s="112"/>
      <c r="Z300" s="112"/>
    </row>
    <row r="301" spans="1:26" ht="12.75" customHeight="1" x14ac:dyDescent="0.2">
      <c r="A301" s="112"/>
      <c r="B301" s="113"/>
      <c r="C301" s="114"/>
      <c r="D301" s="112"/>
      <c r="E301" s="112"/>
      <c r="F301" s="112"/>
      <c r="G301" s="112"/>
      <c r="H301" s="112"/>
      <c r="I301" s="112"/>
      <c r="J301" s="115"/>
      <c r="K301" s="112"/>
      <c r="L301" s="112"/>
      <c r="M301" s="112"/>
      <c r="N301" s="112"/>
      <c r="O301" s="112"/>
      <c r="P301" s="112"/>
      <c r="Q301" s="112"/>
      <c r="R301" s="112"/>
      <c r="S301" s="112"/>
      <c r="T301" s="112"/>
      <c r="U301" s="112"/>
      <c r="V301" s="112"/>
      <c r="W301" s="112"/>
      <c r="X301" s="112"/>
      <c r="Y301" s="112"/>
      <c r="Z301" s="112"/>
    </row>
    <row r="302" spans="1:26" ht="12.75" customHeight="1" x14ac:dyDescent="0.2">
      <c r="A302" s="112"/>
      <c r="B302" s="113"/>
      <c r="C302" s="114"/>
      <c r="D302" s="112"/>
      <c r="E302" s="112"/>
      <c r="F302" s="112"/>
      <c r="G302" s="112"/>
      <c r="H302" s="112"/>
      <c r="I302" s="112"/>
      <c r="J302" s="115"/>
      <c r="K302" s="112"/>
      <c r="L302" s="112"/>
      <c r="M302" s="112"/>
      <c r="N302" s="112"/>
      <c r="O302" s="112"/>
      <c r="P302" s="112"/>
      <c r="Q302" s="112"/>
      <c r="R302" s="112"/>
      <c r="S302" s="112"/>
      <c r="T302" s="112"/>
      <c r="U302" s="112"/>
      <c r="V302" s="112"/>
      <c r="W302" s="112"/>
      <c r="X302" s="112"/>
      <c r="Y302" s="112"/>
      <c r="Z302" s="112"/>
    </row>
    <row r="303" spans="1:26" ht="12.75" customHeight="1" x14ac:dyDescent="0.2">
      <c r="A303" s="112"/>
      <c r="B303" s="113"/>
      <c r="C303" s="114"/>
      <c r="D303" s="112"/>
      <c r="E303" s="112"/>
      <c r="F303" s="112"/>
      <c r="G303" s="112"/>
      <c r="H303" s="112"/>
      <c r="I303" s="112"/>
      <c r="J303" s="115"/>
      <c r="K303" s="112"/>
      <c r="L303" s="112"/>
      <c r="M303" s="112"/>
      <c r="N303" s="112"/>
      <c r="O303" s="112"/>
      <c r="P303" s="112"/>
      <c r="Q303" s="112"/>
      <c r="R303" s="112"/>
      <c r="S303" s="112"/>
      <c r="T303" s="112"/>
      <c r="U303" s="112"/>
      <c r="V303" s="112"/>
      <c r="W303" s="112"/>
      <c r="X303" s="112"/>
      <c r="Y303" s="112"/>
      <c r="Z303" s="112"/>
    </row>
    <row r="304" spans="1:26" ht="12.75" customHeight="1" x14ac:dyDescent="0.2">
      <c r="A304" s="112"/>
      <c r="B304" s="113"/>
      <c r="C304" s="114"/>
      <c r="D304" s="112"/>
      <c r="E304" s="112"/>
      <c r="F304" s="112"/>
      <c r="G304" s="112"/>
      <c r="H304" s="112"/>
      <c r="I304" s="112"/>
      <c r="J304" s="115"/>
      <c r="K304" s="112"/>
      <c r="L304" s="112"/>
      <c r="M304" s="112"/>
      <c r="N304" s="112"/>
      <c r="O304" s="112"/>
      <c r="P304" s="112"/>
      <c r="Q304" s="112"/>
      <c r="R304" s="112"/>
      <c r="S304" s="112"/>
      <c r="T304" s="112"/>
      <c r="U304" s="112"/>
      <c r="V304" s="112"/>
      <c r="W304" s="112"/>
      <c r="X304" s="112"/>
      <c r="Y304" s="112"/>
      <c r="Z304" s="112"/>
    </row>
    <row r="305" spans="1:26" ht="12.75" customHeight="1" x14ac:dyDescent="0.2">
      <c r="A305" s="112"/>
      <c r="B305" s="113"/>
      <c r="C305" s="114"/>
      <c r="D305" s="112"/>
      <c r="E305" s="112"/>
      <c r="F305" s="112"/>
      <c r="G305" s="112"/>
      <c r="H305" s="112"/>
      <c r="I305" s="112"/>
      <c r="J305" s="115"/>
      <c r="K305" s="112"/>
      <c r="L305" s="112"/>
      <c r="M305" s="112"/>
      <c r="N305" s="112"/>
      <c r="O305" s="112"/>
      <c r="P305" s="112"/>
      <c r="Q305" s="112"/>
      <c r="R305" s="112"/>
      <c r="S305" s="112"/>
      <c r="T305" s="112"/>
      <c r="U305" s="112"/>
      <c r="V305" s="112"/>
      <c r="W305" s="112"/>
      <c r="X305" s="112"/>
      <c r="Y305" s="112"/>
      <c r="Z305" s="112"/>
    </row>
    <row r="306" spans="1:26" ht="12.75" customHeight="1" x14ac:dyDescent="0.2">
      <c r="A306" s="112"/>
      <c r="B306" s="113"/>
      <c r="C306" s="114"/>
      <c r="D306" s="112"/>
      <c r="E306" s="112"/>
      <c r="F306" s="112"/>
      <c r="G306" s="112"/>
      <c r="H306" s="112"/>
      <c r="I306" s="112"/>
      <c r="J306" s="115"/>
      <c r="K306" s="112"/>
      <c r="L306" s="112"/>
      <c r="M306" s="112"/>
      <c r="N306" s="112"/>
      <c r="O306" s="112"/>
      <c r="P306" s="112"/>
      <c r="Q306" s="112"/>
      <c r="R306" s="112"/>
      <c r="S306" s="112"/>
      <c r="T306" s="112"/>
      <c r="U306" s="112"/>
      <c r="V306" s="112"/>
      <c r="W306" s="112"/>
      <c r="X306" s="112"/>
      <c r="Y306" s="112"/>
      <c r="Z306" s="112"/>
    </row>
    <row r="307" spans="1:26" ht="12.75" customHeight="1" x14ac:dyDescent="0.2">
      <c r="A307" s="112"/>
      <c r="B307" s="113"/>
      <c r="C307" s="114"/>
      <c r="D307" s="112"/>
      <c r="E307" s="112"/>
      <c r="F307" s="112"/>
      <c r="G307" s="112"/>
      <c r="H307" s="112"/>
      <c r="I307" s="112"/>
      <c r="J307" s="115"/>
      <c r="K307" s="112"/>
      <c r="L307" s="112"/>
      <c r="M307" s="112"/>
      <c r="N307" s="112"/>
      <c r="O307" s="112"/>
      <c r="P307" s="112"/>
      <c r="Q307" s="112"/>
      <c r="R307" s="112"/>
      <c r="S307" s="112"/>
      <c r="T307" s="112"/>
      <c r="U307" s="112"/>
      <c r="V307" s="112"/>
      <c r="W307" s="112"/>
      <c r="X307" s="112"/>
      <c r="Y307" s="112"/>
      <c r="Z307" s="112"/>
    </row>
    <row r="308" spans="1:26" ht="12.75" customHeight="1" x14ac:dyDescent="0.2">
      <c r="A308" s="112"/>
      <c r="B308" s="113"/>
      <c r="C308" s="114"/>
      <c r="D308" s="112"/>
      <c r="E308" s="112"/>
      <c r="F308" s="112"/>
      <c r="G308" s="112"/>
      <c r="H308" s="112"/>
      <c r="I308" s="112"/>
      <c r="J308" s="115"/>
      <c r="K308" s="112"/>
      <c r="L308" s="112"/>
      <c r="M308" s="112"/>
      <c r="N308" s="112"/>
      <c r="O308" s="112"/>
      <c r="P308" s="112"/>
      <c r="Q308" s="112"/>
      <c r="R308" s="112"/>
      <c r="S308" s="112"/>
      <c r="T308" s="112"/>
      <c r="U308" s="112"/>
      <c r="V308" s="112"/>
      <c r="W308" s="112"/>
      <c r="X308" s="112"/>
      <c r="Y308" s="112"/>
      <c r="Z308" s="112"/>
    </row>
    <row r="309" spans="1:26" ht="12.75" customHeight="1" x14ac:dyDescent="0.2">
      <c r="A309" s="112"/>
      <c r="B309" s="113"/>
      <c r="C309" s="114"/>
      <c r="D309" s="112"/>
      <c r="E309" s="112"/>
      <c r="F309" s="112"/>
      <c r="G309" s="112"/>
      <c r="H309" s="112"/>
      <c r="I309" s="112"/>
      <c r="J309" s="115"/>
      <c r="K309" s="112"/>
      <c r="L309" s="112"/>
      <c r="M309" s="112"/>
      <c r="N309" s="112"/>
      <c r="O309" s="112"/>
      <c r="P309" s="112"/>
      <c r="Q309" s="112"/>
      <c r="R309" s="112"/>
      <c r="S309" s="112"/>
      <c r="T309" s="112"/>
      <c r="U309" s="112"/>
      <c r="V309" s="112"/>
      <c r="W309" s="112"/>
      <c r="X309" s="112"/>
      <c r="Y309" s="112"/>
      <c r="Z309" s="112"/>
    </row>
    <row r="310" spans="1:26" ht="12.75" customHeight="1" x14ac:dyDescent="0.2">
      <c r="A310" s="112"/>
      <c r="B310" s="113"/>
      <c r="C310" s="114"/>
      <c r="D310" s="112"/>
      <c r="E310" s="112"/>
      <c r="F310" s="112"/>
      <c r="G310" s="112"/>
      <c r="H310" s="112"/>
      <c r="I310" s="112"/>
      <c r="J310" s="115"/>
      <c r="K310" s="112"/>
      <c r="L310" s="112"/>
      <c r="M310" s="112"/>
      <c r="N310" s="112"/>
      <c r="O310" s="112"/>
      <c r="P310" s="112"/>
      <c r="Q310" s="112"/>
      <c r="R310" s="112"/>
      <c r="S310" s="112"/>
      <c r="T310" s="112"/>
      <c r="U310" s="112"/>
      <c r="V310" s="112"/>
      <c r="W310" s="112"/>
      <c r="X310" s="112"/>
      <c r="Y310" s="112"/>
      <c r="Z310" s="112"/>
    </row>
    <row r="311" spans="1:26" ht="12.75" customHeight="1" x14ac:dyDescent="0.2">
      <c r="A311" s="112"/>
      <c r="B311" s="113"/>
      <c r="C311" s="114"/>
      <c r="D311" s="112"/>
      <c r="E311" s="112"/>
      <c r="F311" s="112"/>
      <c r="G311" s="112"/>
      <c r="H311" s="112"/>
      <c r="I311" s="112"/>
      <c r="J311" s="115"/>
      <c r="K311" s="112"/>
      <c r="L311" s="112"/>
      <c r="M311" s="112"/>
      <c r="N311" s="112"/>
      <c r="O311" s="112"/>
      <c r="P311" s="112"/>
      <c r="Q311" s="112"/>
      <c r="R311" s="112"/>
      <c r="S311" s="112"/>
      <c r="T311" s="112"/>
      <c r="U311" s="112"/>
      <c r="V311" s="112"/>
      <c r="W311" s="112"/>
      <c r="X311" s="112"/>
      <c r="Y311" s="112"/>
      <c r="Z311" s="112"/>
    </row>
    <row r="312" spans="1:26" ht="12.75" customHeight="1" x14ac:dyDescent="0.2">
      <c r="A312" s="112"/>
      <c r="B312" s="113"/>
      <c r="C312" s="114"/>
      <c r="D312" s="112"/>
      <c r="E312" s="112"/>
      <c r="F312" s="112"/>
      <c r="G312" s="112"/>
      <c r="H312" s="112"/>
      <c r="I312" s="112"/>
      <c r="J312" s="115"/>
      <c r="K312" s="112"/>
      <c r="L312" s="112"/>
      <c r="M312" s="112"/>
      <c r="N312" s="112"/>
      <c r="O312" s="112"/>
      <c r="P312" s="112"/>
      <c r="Q312" s="112"/>
      <c r="R312" s="112"/>
      <c r="S312" s="112"/>
      <c r="T312" s="112"/>
      <c r="U312" s="112"/>
      <c r="V312" s="112"/>
      <c r="W312" s="112"/>
      <c r="X312" s="112"/>
      <c r="Y312" s="112"/>
      <c r="Z312" s="112"/>
    </row>
    <row r="313" spans="1:26" ht="12.75" customHeight="1" x14ac:dyDescent="0.2">
      <c r="A313" s="112"/>
      <c r="B313" s="113"/>
      <c r="C313" s="114"/>
      <c r="D313" s="112"/>
      <c r="E313" s="112"/>
      <c r="F313" s="112"/>
      <c r="G313" s="112"/>
      <c r="H313" s="112"/>
      <c r="I313" s="112"/>
      <c r="J313" s="115"/>
      <c r="K313" s="112"/>
      <c r="L313" s="112"/>
      <c r="M313" s="112"/>
      <c r="N313" s="112"/>
      <c r="O313" s="112"/>
      <c r="P313" s="112"/>
      <c r="Q313" s="112"/>
      <c r="R313" s="112"/>
      <c r="S313" s="112"/>
      <c r="T313" s="112"/>
      <c r="U313" s="112"/>
      <c r="V313" s="112"/>
      <c r="W313" s="112"/>
      <c r="X313" s="112"/>
      <c r="Y313" s="112"/>
      <c r="Z313" s="112"/>
    </row>
    <row r="314" spans="1:26" ht="12.75" customHeight="1" x14ac:dyDescent="0.2">
      <c r="A314" s="112"/>
      <c r="B314" s="113"/>
      <c r="C314" s="114"/>
      <c r="D314" s="112"/>
      <c r="E314" s="112"/>
      <c r="F314" s="112"/>
      <c r="G314" s="112"/>
      <c r="H314" s="112"/>
      <c r="I314" s="112"/>
      <c r="J314" s="115"/>
      <c r="K314" s="112"/>
      <c r="L314" s="112"/>
      <c r="M314" s="112"/>
      <c r="N314" s="112"/>
      <c r="O314" s="112"/>
      <c r="P314" s="112"/>
      <c r="Q314" s="112"/>
      <c r="R314" s="112"/>
      <c r="S314" s="112"/>
      <c r="T314" s="112"/>
      <c r="U314" s="112"/>
      <c r="V314" s="112"/>
      <c r="W314" s="112"/>
      <c r="X314" s="112"/>
      <c r="Y314" s="112"/>
      <c r="Z314" s="112"/>
    </row>
    <row r="315" spans="1:26" ht="12.75" customHeight="1" x14ac:dyDescent="0.2">
      <c r="A315" s="112"/>
      <c r="B315" s="113"/>
      <c r="C315" s="114"/>
      <c r="D315" s="112"/>
      <c r="E315" s="112"/>
      <c r="F315" s="112"/>
      <c r="G315" s="112"/>
      <c r="H315" s="112"/>
      <c r="I315" s="112"/>
      <c r="J315" s="115"/>
      <c r="K315" s="112"/>
      <c r="L315" s="112"/>
      <c r="M315" s="112"/>
      <c r="N315" s="112"/>
      <c r="O315" s="112"/>
      <c r="P315" s="112"/>
      <c r="Q315" s="112"/>
      <c r="R315" s="112"/>
      <c r="S315" s="112"/>
      <c r="T315" s="112"/>
      <c r="U315" s="112"/>
      <c r="V315" s="112"/>
      <c r="W315" s="112"/>
      <c r="X315" s="112"/>
      <c r="Y315" s="112"/>
      <c r="Z315" s="112"/>
    </row>
    <row r="316" spans="1:26" ht="12.75" customHeight="1" x14ac:dyDescent="0.2">
      <c r="A316" s="112"/>
      <c r="B316" s="113"/>
      <c r="C316" s="114"/>
      <c r="D316" s="112"/>
      <c r="E316" s="112"/>
      <c r="F316" s="112"/>
      <c r="G316" s="112"/>
      <c r="H316" s="112"/>
      <c r="I316" s="112"/>
      <c r="J316" s="115"/>
      <c r="K316" s="112"/>
      <c r="L316" s="112"/>
      <c r="M316" s="112"/>
      <c r="N316" s="112"/>
      <c r="O316" s="112"/>
      <c r="P316" s="112"/>
      <c r="Q316" s="112"/>
      <c r="R316" s="112"/>
      <c r="S316" s="112"/>
      <c r="T316" s="112"/>
      <c r="U316" s="112"/>
      <c r="V316" s="112"/>
      <c r="W316" s="112"/>
      <c r="X316" s="112"/>
      <c r="Y316" s="112"/>
      <c r="Z316" s="112"/>
    </row>
    <row r="317" spans="1:26" ht="12.75" customHeight="1" x14ac:dyDescent="0.2">
      <c r="A317" s="112"/>
      <c r="B317" s="113"/>
      <c r="C317" s="114"/>
      <c r="D317" s="112"/>
      <c r="E317" s="112"/>
      <c r="F317" s="112"/>
      <c r="G317" s="112"/>
      <c r="H317" s="112"/>
      <c r="I317" s="112"/>
      <c r="J317" s="115"/>
      <c r="K317" s="112"/>
      <c r="L317" s="112"/>
      <c r="M317" s="112"/>
      <c r="N317" s="112"/>
      <c r="O317" s="112"/>
      <c r="P317" s="112"/>
      <c r="Q317" s="112"/>
      <c r="R317" s="112"/>
      <c r="S317" s="112"/>
      <c r="T317" s="112"/>
      <c r="U317" s="112"/>
      <c r="V317" s="112"/>
      <c r="W317" s="112"/>
      <c r="X317" s="112"/>
      <c r="Y317" s="112"/>
      <c r="Z317" s="112"/>
    </row>
    <row r="318" spans="1:26" ht="12.75" customHeight="1" x14ac:dyDescent="0.2">
      <c r="A318" s="112"/>
      <c r="B318" s="113"/>
      <c r="C318" s="114"/>
      <c r="D318" s="112"/>
      <c r="E318" s="112"/>
      <c r="F318" s="112"/>
      <c r="G318" s="112"/>
      <c r="H318" s="112"/>
      <c r="I318" s="112"/>
      <c r="J318" s="115"/>
      <c r="K318" s="112"/>
      <c r="L318" s="112"/>
      <c r="M318" s="112"/>
      <c r="N318" s="112"/>
      <c r="O318" s="112"/>
      <c r="P318" s="112"/>
      <c r="Q318" s="112"/>
      <c r="R318" s="112"/>
      <c r="S318" s="112"/>
      <c r="T318" s="112"/>
      <c r="U318" s="112"/>
      <c r="V318" s="112"/>
      <c r="W318" s="112"/>
      <c r="X318" s="112"/>
      <c r="Y318" s="112"/>
      <c r="Z318" s="112"/>
    </row>
    <row r="319" spans="1:26" ht="12.75" customHeight="1" x14ac:dyDescent="0.2">
      <c r="A319" s="112"/>
      <c r="B319" s="113"/>
      <c r="C319" s="114"/>
      <c r="D319" s="112"/>
      <c r="E319" s="112"/>
      <c r="F319" s="112"/>
      <c r="G319" s="112"/>
      <c r="H319" s="112"/>
      <c r="I319" s="112"/>
      <c r="J319" s="115"/>
      <c r="K319" s="112"/>
      <c r="L319" s="112"/>
      <c r="M319" s="112"/>
      <c r="N319" s="112"/>
      <c r="O319" s="112"/>
      <c r="P319" s="112"/>
      <c r="Q319" s="112"/>
      <c r="R319" s="112"/>
      <c r="S319" s="112"/>
      <c r="T319" s="112"/>
      <c r="U319" s="112"/>
      <c r="V319" s="112"/>
      <c r="W319" s="112"/>
      <c r="X319" s="112"/>
      <c r="Y319" s="112"/>
      <c r="Z319" s="112"/>
    </row>
    <row r="320" spans="1:26" ht="12.75" customHeight="1" x14ac:dyDescent="0.2">
      <c r="A320" s="112"/>
      <c r="B320" s="113"/>
      <c r="C320" s="114"/>
      <c r="D320" s="112"/>
      <c r="E320" s="112"/>
      <c r="F320" s="112"/>
      <c r="G320" s="112"/>
      <c r="H320" s="112"/>
      <c r="I320" s="112"/>
      <c r="J320" s="115"/>
      <c r="K320" s="112"/>
      <c r="L320" s="112"/>
      <c r="M320" s="112"/>
      <c r="N320" s="112"/>
      <c r="O320" s="112"/>
      <c r="P320" s="112"/>
      <c r="Q320" s="112"/>
      <c r="R320" s="112"/>
      <c r="S320" s="112"/>
      <c r="T320" s="112"/>
      <c r="U320" s="112"/>
      <c r="V320" s="112"/>
      <c r="W320" s="112"/>
      <c r="X320" s="112"/>
      <c r="Y320" s="112"/>
      <c r="Z320" s="112"/>
    </row>
    <row r="321" spans="1:26" ht="12.75" customHeight="1" x14ac:dyDescent="0.2">
      <c r="A321" s="112"/>
      <c r="B321" s="113"/>
      <c r="C321" s="114"/>
      <c r="D321" s="112"/>
      <c r="E321" s="112"/>
      <c r="F321" s="112"/>
      <c r="G321" s="112"/>
      <c r="H321" s="112"/>
      <c r="I321" s="112"/>
      <c r="J321" s="115"/>
      <c r="K321" s="112"/>
      <c r="L321" s="112"/>
      <c r="M321" s="112"/>
      <c r="N321" s="112"/>
      <c r="O321" s="112"/>
      <c r="P321" s="112"/>
      <c r="Q321" s="112"/>
      <c r="R321" s="112"/>
      <c r="S321" s="112"/>
      <c r="T321" s="112"/>
      <c r="U321" s="112"/>
      <c r="V321" s="112"/>
      <c r="W321" s="112"/>
      <c r="X321" s="112"/>
      <c r="Y321" s="112"/>
      <c r="Z321" s="112"/>
    </row>
    <row r="322" spans="1:26" ht="12.75" customHeight="1" x14ac:dyDescent="0.2">
      <c r="A322" s="112"/>
      <c r="B322" s="113"/>
      <c r="C322" s="114"/>
      <c r="D322" s="112"/>
      <c r="E322" s="112"/>
      <c r="F322" s="112"/>
      <c r="G322" s="112"/>
      <c r="H322" s="112"/>
      <c r="I322" s="112"/>
      <c r="J322" s="115"/>
      <c r="K322" s="112"/>
      <c r="L322" s="112"/>
      <c r="M322" s="112"/>
      <c r="N322" s="112"/>
      <c r="O322" s="112"/>
      <c r="P322" s="112"/>
      <c r="Q322" s="112"/>
      <c r="R322" s="112"/>
      <c r="S322" s="112"/>
      <c r="T322" s="112"/>
      <c r="U322" s="112"/>
      <c r="V322" s="112"/>
      <c r="W322" s="112"/>
      <c r="X322" s="112"/>
      <c r="Y322" s="112"/>
      <c r="Z322" s="112"/>
    </row>
    <row r="323" spans="1:26" ht="12.75" customHeight="1" x14ac:dyDescent="0.2">
      <c r="A323" s="112"/>
      <c r="B323" s="113"/>
      <c r="C323" s="114"/>
      <c r="D323" s="112"/>
      <c r="E323" s="112"/>
      <c r="F323" s="112"/>
      <c r="G323" s="112"/>
      <c r="H323" s="112"/>
      <c r="I323" s="112"/>
      <c r="J323" s="115"/>
      <c r="K323" s="112"/>
      <c r="L323" s="112"/>
      <c r="M323" s="112"/>
      <c r="N323" s="112"/>
      <c r="O323" s="112"/>
      <c r="P323" s="112"/>
      <c r="Q323" s="112"/>
      <c r="R323" s="112"/>
      <c r="S323" s="112"/>
      <c r="T323" s="112"/>
      <c r="U323" s="112"/>
      <c r="V323" s="112"/>
      <c r="W323" s="112"/>
      <c r="X323" s="112"/>
      <c r="Y323" s="112"/>
      <c r="Z323" s="112"/>
    </row>
    <row r="324" spans="1:26" ht="12.75" customHeight="1" x14ac:dyDescent="0.2">
      <c r="A324" s="112"/>
      <c r="B324" s="113"/>
      <c r="C324" s="114"/>
      <c r="D324" s="112"/>
      <c r="E324" s="112"/>
      <c r="F324" s="112"/>
      <c r="G324" s="112"/>
      <c r="H324" s="112"/>
      <c r="I324" s="112"/>
      <c r="J324" s="115"/>
      <c r="K324" s="112"/>
      <c r="L324" s="112"/>
      <c r="M324" s="112"/>
      <c r="N324" s="112"/>
      <c r="O324" s="112"/>
      <c r="P324" s="112"/>
      <c r="Q324" s="112"/>
      <c r="R324" s="112"/>
      <c r="S324" s="112"/>
      <c r="T324" s="112"/>
      <c r="U324" s="112"/>
      <c r="V324" s="112"/>
      <c r="W324" s="112"/>
      <c r="X324" s="112"/>
      <c r="Y324" s="112"/>
      <c r="Z324" s="112"/>
    </row>
    <row r="325" spans="1:26" ht="12.75" customHeight="1" x14ac:dyDescent="0.2">
      <c r="A325" s="112"/>
      <c r="B325" s="113"/>
      <c r="C325" s="114"/>
      <c r="D325" s="112"/>
      <c r="E325" s="112"/>
      <c r="F325" s="112"/>
      <c r="G325" s="112"/>
      <c r="H325" s="112"/>
      <c r="I325" s="112"/>
      <c r="J325" s="115"/>
      <c r="K325" s="112"/>
      <c r="L325" s="112"/>
      <c r="M325" s="112"/>
      <c r="N325" s="112"/>
      <c r="O325" s="112"/>
      <c r="P325" s="112"/>
      <c r="Q325" s="112"/>
      <c r="R325" s="112"/>
      <c r="S325" s="112"/>
      <c r="T325" s="112"/>
      <c r="U325" s="112"/>
      <c r="V325" s="112"/>
      <c r="W325" s="112"/>
      <c r="X325" s="112"/>
      <c r="Y325" s="112"/>
      <c r="Z325" s="112"/>
    </row>
    <row r="326" spans="1:26" ht="12.75" customHeight="1" x14ac:dyDescent="0.2">
      <c r="A326" s="112"/>
      <c r="B326" s="113"/>
      <c r="C326" s="114"/>
      <c r="D326" s="112"/>
      <c r="E326" s="112"/>
      <c r="F326" s="112"/>
      <c r="G326" s="112"/>
      <c r="H326" s="112"/>
      <c r="I326" s="112"/>
      <c r="J326" s="115"/>
      <c r="K326" s="112"/>
      <c r="L326" s="112"/>
      <c r="M326" s="112"/>
      <c r="N326" s="112"/>
      <c r="O326" s="112"/>
      <c r="P326" s="112"/>
      <c r="Q326" s="112"/>
      <c r="R326" s="112"/>
      <c r="S326" s="112"/>
      <c r="T326" s="112"/>
      <c r="U326" s="112"/>
      <c r="V326" s="112"/>
      <c r="W326" s="112"/>
      <c r="X326" s="112"/>
      <c r="Y326" s="112"/>
      <c r="Z326" s="112"/>
    </row>
    <row r="327" spans="1:26" ht="12.75" customHeight="1" x14ac:dyDescent="0.2">
      <c r="A327" s="112"/>
      <c r="B327" s="113"/>
      <c r="C327" s="114"/>
      <c r="D327" s="112"/>
      <c r="E327" s="112"/>
      <c r="F327" s="112"/>
      <c r="G327" s="112"/>
      <c r="H327" s="112"/>
      <c r="I327" s="112"/>
      <c r="J327" s="115"/>
      <c r="K327" s="112"/>
      <c r="L327" s="112"/>
      <c r="M327" s="112"/>
      <c r="N327" s="112"/>
      <c r="O327" s="112"/>
      <c r="P327" s="112"/>
      <c r="Q327" s="112"/>
      <c r="R327" s="112"/>
      <c r="S327" s="112"/>
      <c r="T327" s="112"/>
      <c r="U327" s="112"/>
      <c r="V327" s="112"/>
      <c r="W327" s="112"/>
      <c r="X327" s="112"/>
      <c r="Y327" s="112"/>
      <c r="Z327" s="112"/>
    </row>
    <row r="328" spans="1:26" ht="12.75" customHeight="1" x14ac:dyDescent="0.2">
      <c r="A328" s="112"/>
      <c r="B328" s="113"/>
      <c r="C328" s="114"/>
      <c r="D328" s="112"/>
      <c r="E328" s="112"/>
      <c r="F328" s="112"/>
      <c r="G328" s="112"/>
      <c r="H328" s="112"/>
      <c r="I328" s="112"/>
      <c r="J328" s="115"/>
      <c r="K328" s="112"/>
      <c r="L328" s="112"/>
      <c r="M328" s="112"/>
      <c r="N328" s="112"/>
      <c r="O328" s="112"/>
      <c r="P328" s="112"/>
      <c r="Q328" s="112"/>
      <c r="R328" s="112"/>
      <c r="S328" s="112"/>
      <c r="T328" s="112"/>
      <c r="U328" s="112"/>
      <c r="V328" s="112"/>
      <c r="W328" s="112"/>
      <c r="X328" s="112"/>
      <c r="Y328" s="112"/>
      <c r="Z328" s="112"/>
    </row>
    <row r="329" spans="1:26" ht="12.75" customHeight="1" x14ac:dyDescent="0.2">
      <c r="A329" s="112"/>
      <c r="B329" s="113"/>
      <c r="C329" s="114"/>
      <c r="D329" s="112"/>
      <c r="E329" s="112"/>
      <c r="F329" s="112"/>
      <c r="G329" s="112"/>
      <c r="H329" s="112"/>
      <c r="I329" s="112"/>
      <c r="J329" s="115"/>
      <c r="K329" s="112"/>
      <c r="L329" s="112"/>
      <c r="M329" s="112"/>
      <c r="N329" s="112"/>
      <c r="O329" s="112"/>
      <c r="P329" s="112"/>
      <c r="Q329" s="112"/>
      <c r="R329" s="112"/>
      <c r="S329" s="112"/>
      <c r="T329" s="112"/>
      <c r="U329" s="112"/>
      <c r="V329" s="112"/>
      <c r="W329" s="112"/>
      <c r="X329" s="112"/>
      <c r="Y329" s="112"/>
      <c r="Z329" s="112"/>
    </row>
    <row r="330" spans="1:26" ht="12.75" customHeight="1" x14ac:dyDescent="0.2">
      <c r="A330" s="112"/>
      <c r="B330" s="113"/>
      <c r="C330" s="114"/>
      <c r="D330" s="112"/>
      <c r="E330" s="112"/>
      <c r="F330" s="112"/>
      <c r="G330" s="112"/>
      <c r="H330" s="112"/>
      <c r="I330" s="112"/>
      <c r="J330" s="115"/>
      <c r="K330" s="112"/>
      <c r="L330" s="112"/>
      <c r="M330" s="112"/>
      <c r="N330" s="112"/>
      <c r="O330" s="112"/>
      <c r="P330" s="112"/>
      <c r="Q330" s="112"/>
      <c r="R330" s="112"/>
      <c r="S330" s="112"/>
      <c r="T330" s="112"/>
      <c r="U330" s="112"/>
      <c r="V330" s="112"/>
      <c r="W330" s="112"/>
      <c r="X330" s="112"/>
      <c r="Y330" s="112"/>
      <c r="Z330" s="112"/>
    </row>
    <row r="331" spans="1:26" ht="12.75" customHeight="1" x14ac:dyDescent="0.2">
      <c r="A331" s="112"/>
      <c r="B331" s="113"/>
      <c r="C331" s="114"/>
      <c r="D331" s="112"/>
      <c r="E331" s="112"/>
      <c r="F331" s="112"/>
      <c r="G331" s="112"/>
      <c r="H331" s="112"/>
      <c r="I331" s="112"/>
      <c r="J331" s="115"/>
      <c r="K331" s="112"/>
      <c r="L331" s="112"/>
      <c r="M331" s="112"/>
      <c r="N331" s="112"/>
      <c r="O331" s="112"/>
      <c r="P331" s="112"/>
      <c r="Q331" s="112"/>
      <c r="R331" s="112"/>
      <c r="S331" s="112"/>
      <c r="T331" s="112"/>
      <c r="U331" s="112"/>
      <c r="V331" s="112"/>
      <c r="W331" s="112"/>
      <c r="X331" s="112"/>
      <c r="Y331" s="112"/>
      <c r="Z331" s="112"/>
    </row>
    <row r="332" spans="1:26" ht="12.75" customHeight="1" x14ac:dyDescent="0.2">
      <c r="A332" s="112"/>
      <c r="B332" s="113"/>
      <c r="C332" s="114"/>
      <c r="D332" s="112"/>
      <c r="E332" s="112"/>
      <c r="F332" s="112"/>
      <c r="G332" s="112"/>
      <c r="H332" s="112"/>
      <c r="I332" s="112"/>
      <c r="J332" s="115"/>
      <c r="K332" s="112"/>
      <c r="L332" s="112"/>
      <c r="M332" s="112"/>
      <c r="N332" s="112"/>
      <c r="O332" s="112"/>
      <c r="P332" s="112"/>
      <c r="Q332" s="112"/>
      <c r="R332" s="112"/>
      <c r="S332" s="112"/>
      <c r="T332" s="112"/>
      <c r="U332" s="112"/>
      <c r="V332" s="112"/>
      <c r="W332" s="112"/>
      <c r="X332" s="112"/>
      <c r="Y332" s="112"/>
      <c r="Z332" s="112"/>
    </row>
    <row r="333" spans="1:26" ht="12.75" customHeight="1" x14ac:dyDescent="0.2">
      <c r="A333" s="112"/>
      <c r="B333" s="113"/>
      <c r="C333" s="114"/>
      <c r="D333" s="112"/>
      <c r="E333" s="112"/>
      <c r="F333" s="112"/>
      <c r="G333" s="112"/>
      <c r="H333" s="112"/>
      <c r="I333" s="112"/>
      <c r="J333" s="115"/>
      <c r="K333" s="112"/>
      <c r="L333" s="112"/>
      <c r="M333" s="112"/>
      <c r="N333" s="112"/>
      <c r="O333" s="112"/>
      <c r="P333" s="112"/>
      <c r="Q333" s="112"/>
      <c r="R333" s="112"/>
      <c r="S333" s="112"/>
      <c r="T333" s="112"/>
      <c r="U333" s="112"/>
      <c r="V333" s="112"/>
      <c r="W333" s="112"/>
      <c r="X333" s="112"/>
      <c r="Y333" s="112"/>
      <c r="Z333" s="112"/>
    </row>
    <row r="334" spans="1:26" ht="12.75" customHeight="1" x14ac:dyDescent="0.2">
      <c r="A334" s="112"/>
      <c r="B334" s="113"/>
      <c r="C334" s="114"/>
      <c r="D334" s="112"/>
      <c r="E334" s="112"/>
      <c r="F334" s="112"/>
      <c r="G334" s="112"/>
      <c r="H334" s="112"/>
      <c r="I334" s="112"/>
      <c r="J334" s="115"/>
      <c r="K334" s="112"/>
      <c r="L334" s="112"/>
      <c r="M334" s="112"/>
      <c r="N334" s="112"/>
      <c r="O334" s="112"/>
      <c r="P334" s="112"/>
      <c r="Q334" s="112"/>
      <c r="R334" s="112"/>
      <c r="S334" s="112"/>
      <c r="T334" s="112"/>
      <c r="U334" s="112"/>
      <c r="V334" s="112"/>
      <c r="W334" s="112"/>
      <c r="X334" s="112"/>
      <c r="Y334" s="112"/>
      <c r="Z334" s="112"/>
    </row>
    <row r="335" spans="1:26" ht="12.75" customHeight="1" x14ac:dyDescent="0.2">
      <c r="A335" s="112"/>
      <c r="B335" s="113"/>
      <c r="C335" s="114"/>
      <c r="D335" s="112"/>
      <c r="E335" s="112"/>
      <c r="F335" s="112"/>
      <c r="G335" s="112"/>
      <c r="H335" s="112"/>
      <c r="I335" s="112"/>
      <c r="J335" s="115"/>
      <c r="K335" s="112"/>
      <c r="L335" s="112"/>
      <c r="M335" s="112"/>
      <c r="N335" s="112"/>
      <c r="O335" s="112"/>
      <c r="P335" s="112"/>
      <c r="Q335" s="112"/>
      <c r="R335" s="112"/>
      <c r="S335" s="112"/>
      <c r="T335" s="112"/>
      <c r="U335" s="112"/>
      <c r="V335" s="112"/>
      <c r="W335" s="112"/>
      <c r="X335" s="112"/>
      <c r="Y335" s="112"/>
      <c r="Z335" s="112"/>
    </row>
    <row r="336" spans="1:26" ht="12.75" customHeight="1" x14ac:dyDescent="0.2">
      <c r="A336" s="112"/>
      <c r="B336" s="113"/>
      <c r="C336" s="114"/>
      <c r="D336" s="112"/>
      <c r="E336" s="112"/>
      <c r="F336" s="112"/>
      <c r="G336" s="112"/>
      <c r="H336" s="112"/>
      <c r="I336" s="112"/>
      <c r="J336" s="115"/>
      <c r="K336" s="112"/>
      <c r="L336" s="112"/>
      <c r="M336" s="112"/>
      <c r="N336" s="112"/>
      <c r="O336" s="112"/>
      <c r="P336" s="112"/>
      <c r="Q336" s="112"/>
      <c r="R336" s="112"/>
      <c r="S336" s="112"/>
      <c r="T336" s="112"/>
      <c r="U336" s="112"/>
      <c r="V336" s="112"/>
      <c r="W336" s="112"/>
      <c r="X336" s="112"/>
      <c r="Y336" s="112"/>
      <c r="Z336" s="112"/>
    </row>
    <row r="337" spans="1:26" ht="12.75" customHeight="1" x14ac:dyDescent="0.2">
      <c r="A337" s="112"/>
      <c r="B337" s="113"/>
      <c r="C337" s="114"/>
      <c r="D337" s="112"/>
      <c r="E337" s="112"/>
      <c r="F337" s="112"/>
      <c r="G337" s="112"/>
      <c r="H337" s="112"/>
      <c r="I337" s="112"/>
      <c r="J337" s="115"/>
      <c r="K337" s="112"/>
      <c r="L337" s="112"/>
      <c r="M337" s="112"/>
      <c r="N337" s="112"/>
      <c r="O337" s="112"/>
      <c r="P337" s="112"/>
      <c r="Q337" s="112"/>
      <c r="R337" s="112"/>
      <c r="S337" s="112"/>
      <c r="T337" s="112"/>
      <c r="U337" s="112"/>
      <c r="V337" s="112"/>
      <c r="W337" s="112"/>
      <c r="X337" s="112"/>
      <c r="Y337" s="112"/>
      <c r="Z337" s="112"/>
    </row>
    <row r="338" spans="1:26" ht="12.75" customHeight="1" x14ac:dyDescent="0.2">
      <c r="A338" s="112"/>
      <c r="B338" s="113"/>
      <c r="C338" s="114"/>
      <c r="D338" s="112"/>
      <c r="E338" s="112"/>
      <c r="F338" s="112"/>
      <c r="G338" s="112"/>
      <c r="H338" s="112"/>
      <c r="I338" s="112"/>
      <c r="J338" s="115"/>
      <c r="K338" s="112"/>
      <c r="L338" s="112"/>
      <c r="M338" s="112"/>
      <c r="N338" s="112"/>
      <c r="O338" s="112"/>
      <c r="P338" s="112"/>
      <c r="Q338" s="112"/>
      <c r="R338" s="112"/>
      <c r="S338" s="112"/>
      <c r="T338" s="112"/>
      <c r="U338" s="112"/>
      <c r="V338" s="112"/>
      <c r="W338" s="112"/>
      <c r="X338" s="112"/>
      <c r="Y338" s="112"/>
      <c r="Z338" s="112"/>
    </row>
    <row r="339" spans="1:26" ht="12.75" customHeight="1" x14ac:dyDescent="0.2">
      <c r="A339" s="112"/>
      <c r="B339" s="113"/>
      <c r="C339" s="114"/>
      <c r="D339" s="112"/>
      <c r="E339" s="112"/>
      <c r="F339" s="112"/>
      <c r="G339" s="112"/>
      <c r="H339" s="112"/>
      <c r="I339" s="112"/>
      <c r="J339" s="115"/>
      <c r="K339" s="112"/>
      <c r="L339" s="112"/>
      <c r="M339" s="112"/>
      <c r="N339" s="112"/>
      <c r="O339" s="112"/>
      <c r="P339" s="112"/>
      <c r="Q339" s="112"/>
      <c r="R339" s="112"/>
      <c r="S339" s="112"/>
      <c r="T339" s="112"/>
      <c r="U339" s="112"/>
      <c r="V339" s="112"/>
      <c r="W339" s="112"/>
      <c r="X339" s="112"/>
      <c r="Y339" s="112"/>
      <c r="Z339" s="112"/>
    </row>
    <row r="340" spans="1:26" ht="12.75" customHeight="1" x14ac:dyDescent="0.2">
      <c r="A340" s="112"/>
      <c r="B340" s="113"/>
      <c r="C340" s="114"/>
      <c r="D340" s="112"/>
      <c r="E340" s="112"/>
      <c r="F340" s="112"/>
      <c r="G340" s="112"/>
      <c r="H340" s="112"/>
      <c r="I340" s="112"/>
      <c r="J340" s="115"/>
      <c r="K340" s="112"/>
      <c r="L340" s="112"/>
      <c r="M340" s="112"/>
      <c r="N340" s="112"/>
      <c r="O340" s="112"/>
      <c r="P340" s="112"/>
      <c r="Q340" s="112"/>
      <c r="R340" s="112"/>
      <c r="S340" s="112"/>
      <c r="T340" s="112"/>
      <c r="U340" s="112"/>
      <c r="V340" s="112"/>
      <c r="W340" s="112"/>
      <c r="X340" s="112"/>
      <c r="Y340" s="112"/>
      <c r="Z340" s="112"/>
    </row>
    <row r="341" spans="1:26" ht="12.75" customHeight="1" x14ac:dyDescent="0.2">
      <c r="A341" s="112"/>
      <c r="B341" s="113"/>
      <c r="C341" s="114"/>
      <c r="D341" s="112"/>
      <c r="E341" s="112"/>
      <c r="F341" s="112"/>
      <c r="G341" s="112"/>
      <c r="H341" s="112"/>
      <c r="I341" s="112"/>
      <c r="J341" s="115"/>
      <c r="K341" s="112"/>
      <c r="L341" s="112"/>
      <c r="M341" s="112"/>
      <c r="N341" s="112"/>
      <c r="O341" s="112"/>
      <c r="P341" s="112"/>
      <c r="Q341" s="112"/>
      <c r="R341" s="112"/>
      <c r="S341" s="112"/>
      <c r="T341" s="112"/>
      <c r="U341" s="112"/>
      <c r="V341" s="112"/>
      <c r="W341" s="112"/>
      <c r="X341" s="112"/>
      <c r="Y341" s="112"/>
      <c r="Z341" s="112"/>
    </row>
    <row r="342" spans="1:26" ht="12.75" customHeight="1" x14ac:dyDescent="0.2">
      <c r="A342" s="112"/>
      <c r="B342" s="113"/>
      <c r="C342" s="114"/>
      <c r="D342" s="112"/>
      <c r="E342" s="112"/>
      <c r="F342" s="112"/>
      <c r="G342" s="112"/>
      <c r="H342" s="112"/>
      <c r="I342" s="112"/>
      <c r="J342" s="115"/>
      <c r="K342" s="112"/>
      <c r="L342" s="112"/>
      <c r="M342" s="112"/>
      <c r="N342" s="112"/>
      <c r="O342" s="112"/>
      <c r="P342" s="112"/>
      <c r="Q342" s="112"/>
      <c r="R342" s="112"/>
      <c r="S342" s="112"/>
      <c r="T342" s="112"/>
      <c r="U342" s="112"/>
      <c r="V342" s="112"/>
      <c r="W342" s="112"/>
      <c r="X342" s="112"/>
      <c r="Y342" s="112"/>
      <c r="Z342" s="112"/>
    </row>
    <row r="343" spans="1:26" ht="12.75" customHeight="1" x14ac:dyDescent="0.2">
      <c r="A343" s="112"/>
      <c r="B343" s="113"/>
      <c r="C343" s="114"/>
      <c r="D343" s="112"/>
      <c r="E343" s="112"/>
      <c r="F343" s="112"/>
      <c r="G343" s="112"/>
      <c r="H343" s="112"/>
      <c r="I343" s="112"/>
      <c r="J343" s="115"/>
      <c r="K343" s="112"/>
      <c r="L343" s="112"/>
      <c r="M343" s="112"/>
      <c r="N343" s="112"/>
      <c r="O343" s="112"/>
      <c r="P343" s="112"/>
      <c r="Q343" s="112"/>
      <c r="R343" s="112"/>
      <c r="S343" s="112"/>
      <c r="T343" s="112"/>
      <c r="U343" s="112"/>
      <c r="V343" s="112"/>
      <c r="W343" s="112"/>
      <c r="X343" s="112"/>
      <c r="Y343" s="112"/>
      <c r="Z343" s="112"/>
    </row>
    <row r="344" spans="1:26" ht="12.75" customHeight="1" x14ac:dyDescent="0.2">
      <c r="A344" s="112"/>
      <c r="B344" s="113"/>
      <c r="C344" s="114"/>
      <c r="D344" s="112"/>
      <c r="E344" s="112"/>
      <c r="F344" s="112"/>
      <c r="G344" s="112"/>
      <c r="H344" s="112"/>
      <c r="I344" s="112"/>
      <c r="J344" s="115"/>
      <c r="K344" s="112"/>
      <c r="L344" s="112"/>
      <c r="M344" s="112"/>
      <c r="N344" s="112"/>
      <c r="O344" s="112"/>
      <c r="P344" s="112"/>
      <c r="Q344" s="112"/>
      <c r="R344" s="112"/>
      <c r="S344" s="112"/>
      <c r="T344" s="112"/>
      <c r="U344" s="112"/>
      <c r="V344" s="112"/>
      <c r="W344" s="112"/>
      <c r="X344" s="112"/>
      <c r="Y344" s="112"/>
      <c r="Z344" s="112"/>
    </row>
    <row r="345" spans="1:26" ht="12.75" customHeight="1" x14ac:dyDescent="0.2">
      <c r="A345" s="112"/>
      <c r="B345" s="113"/>
      <c r="C345" s="114"/>
      <c r="D345" s="112"/>
      <c r="E345" s="112"/>
      <c r="F345" s="112"/>
      <c r="G345" s="112"/>
      <c r="H345" s="112"/>
      <c r="I345" s="112"/>
      <c r="J345" s="115"/>
      <c r="K345" s="112"/>
      <c r="L345" s="112"/>
      <c r="M345" s="112"/>
      <c r="N345" s="112"/>
      <c r="O345" s="112"/>
      <c r="P345" s="112"/>
      <c r="Q345" s="112"/>
      <c r="R345" s="112"/>
      <c r="S345" s="112"/>
      <c r="T345" s="112"/>
      <c r="U345" s="112"/>
      <c r="V345" s="112"/>
      <c r="W345" s="112"/>
      <c r="X345" s="112"/>
      <c r="Y345" s="112"/>
      <c r="Z345" s="112"/>
    </row>
    <row r="346" spans="1:26" ht="12.75" customHeight="1" x14ac:dyDescent="0.2">
      <c r="A346" s="112"/>
      <c r="B346" s="113"/>
      <c r="C346" s="114"/>
      <c r="D346" s="112"/>
      <c r="E346" s="112"/>
      <c r="F346" s="112"/>
      <c r="G346" s="112"/>
      <c r="H346" s="112"/>
      <c r="I346" s="112"/>
      <c r="J346" s="115"/>
      <c r="K346" s="112"/>
      <c r="L346" s="112"/>
      <c r="M346" s="112"/>
      <c r="N346" s="112"/>
      <c r="O346" s="112"/>
      <c r="P346" s="112"/>
      <c r="Q346" s="112"/>
      <c r="R346" s="112"/>
      <c r="S346" s="112"/>
      <c r="T346" s="112"/>
      <c r="U346" s="112"/>
      <c r="V346" s="112"/>
      <c r="W346" s="112"/>
      <c r="X346" s="112"/>
      <c r="Y346" s="112"/>
      <c r="Z346" s="112"/>
    </row>
    <row r="347" spans="1:26" ht="12.75" customHeight="1" x14ac:dyDescent="0.2">
      <c r="A347" s="112"/>
      <c r="B347" s="113"/>
      <c r="C347" s="114"/>
      <c r="D347" s="112"/>
      <c r="E347" s="112"/>
      <c r="F347" s="112"/>
      <c r="G347" s="112"/>
      <c r="H347" s="112"/>
      <c r="I347" s="112"/>
      <c r="J347" s="115"/>
      <c r="K347" s="112"/>
      <c r="L347" s="112"/>
      <c r="M347" s="112"/>
      <c r="N347" s="112"/>
      <c r="O347" s="112"/>
      <c r="P347" s="112"/>
      <c r="Q347" s="112"/>
      <c r="R347" s="112"/>
      <c r="S347" s="112"/>
      <c r="T347" s="112"/>
      <c r="U347" s="112"/>
      <c r="V347" s="112"/>
      <c r="W347" s="112"/>
      <c r="X347" s="112"/>
      <c r="Y347" s="112"/>
      <c r="Z347" s="112"/>
    </row>
    <row r="348" spans="1:26" ht="12.75" customHeight="1" x14ac:dyDescent="0.2">
      <c r="A348" s="112"/>
      <c r="B348" s="113"/>
      <c r="C348" s="114"/>
      <c r="D348" s="112"/>
      <c r="E348" s="112"/>
      <c r="F348" s="112"/>
      <c r="G348" s="112"/>
      <c r="H348" s="112"/>
      <c r="I348" s="112"/>
      <c r="J348" s="115"/>
      <c r="K348" s="112"/>
      <c r="L348" s="112"/>
      <c r="M348" s="112"/>
      <c r="N348" s="112"/>
      <c r="O348" s="112"/>
      <c r="P348" s="112"/>
      <c r="Q348" s="112"/>
      <c r="R348" s="112"/>
      <c r="S348" s="112"/>
      <c r="T348" s="112"/>
      <c r="U348" s="112"/>
      <c r="V348" s="112"/>
      <c r="W348" s="112"/>
      <c r="X348" s="112"/>
      <c r="Y348" s="112"/>
      <c r="Z348" s="112"/>
    </row>
    <row r="349" spans="1:26" ht="12.75" customHeight="1" x14ac:dyDescent="0.2">
      <c r="A349" s="112"/>
      <c r="B349" s="113"/>
      <c r="C349" s="114"/>
      <c r="D349" s="112"/>
      <c r="E349" s="112"/>
      <c r="F349" s="112"/>
      <c r="G349" s="112"/>
      <c r="H349" s="112"/>
      <c r="I349" s="112"/>
      <c r="J349" s="115"/>
      <c r="K349" s="112"/>
      <c r="L349" s="112"/>
      <c r="M349" s="112"/>
      <c r="N349" s="112"/>
      <c r="O349" s="112"/>
      <c r="P349" s="112"/>
      <c r="Q349" s="112"/>
      <c r="R349" s="112"/>
      <c r="S349" s="112"/>
      <c r="T349" s="112"/>
      <c r="U349" s="112"/>
      <c r="V349" s="112"/>
      <c r="W349" s="112"/>
      <c r="X349" s="112"/>
      <c r="Y349" s="112"/>
      <c r="Z349" s="112"/>
    </row>
    <row r="350" spans="1:26" ht="12.75" customHeight="1" x14ac:dyDescent="0.2">
      <c r="A350" s="112"/>
      <c r="B350" s="113"/>
      <c r="C350" s="114"/>
      <c r="D350" s="112"/>
      <c r="E350" s="112"/>
      <c r="F350" s="112"/>
      <c r="G350" s="112"/>
      <c r="H350" s="112"/>
      <c r="I350" s="112"/>
      <c r="J350" s="115"/>
      <c r="K350" s="112"/>
      <c r="L350" s="112"/>
      <c r="M350" s="112"/>
      <c r="N350" s="112"/>
      <c r="O350" s="112"/>
      <c r="P350" s="112"/>
      <c r="Q350" s="112"/>
      <c r="R350" s="112"/>
      <c r="S350" s="112"/>
      <c r="T350" s="112"/>
      <c r="U350" s="112"/>
      <c r="V350" s="112"/>
      <c r="W350" s="112"/>
      <c r="X350" s="112"/>
      <c r="Y350" s="112"/>
      <c r="Z350" s="112"/>
    </row>
    <row r="351" spans="1:26" ht="12.75" customHeight="1" x14ac:dyDescent="0.2">
      <c r="A351" s="112"/>
      <c r="B351" s="113"/>
      <c r="C351" s="114"/>
      <c r="D351" s="112"/>
      <c r="E351" s="112"/>
      <c r="F351" s="112"/>
      <c r="G351" s="112"/>
      <c r="H351" s="112"/>
      <c r="I351" s="112"/>
      <c r="J351" s="115"/>
      <c r="K351" s="112"/>
      <c r="L351" s="112"/>
      <c r="M351" s="112"/>
      <c r="N351" s="112"/>
      <c r="O351" s="112"/>
      <c r="P351" s="112"/>
      <c r="Q351" s="112"/>
      <c r="R351" s="112"/>
      <c r="S351" s="112"/>
      <c r="T351" s="112"/>
      <c r="U351" s="112"/>
      <c r="V351" s="112"/>
      <c r="W351" s="112"/>
      <c r="X351" s="112"/>
      <c r="Y351" s="112"/>
      <c r="Z351" s="112"/>
    </row>
    <row r="352" spans="1:26" ht="12.75" customHeight="1" x14ac:dyDescent="0.2">
      <c r="A352" s="112"/>
      <c r="B352" s="113"/>
      <c r="C352" s="114"/>
      <c r="D352" s="112"/>
      <c r="E352" s="112"/>
      <c r="F352" s="112"/>
      <c r="G352" s="112"/>
      <c r="H352" s="112"/>
      <c r="I352" s="112"/>
      <c r="J352" s="115"/>
      <c r="K352" s="112"/>
      <c r="L352" s="112"/>
      <c r="M352" s="112"/>
      <c r="N352" s="112"/>
      <c r="O352" s="112"/>
      <c r="P352" s="112"/>
      <c r="Q352" s="112"/>
      <c r="R352" s="112"/>
      <c r="S352" s="112"/>
      <c r="T352" s="112"/>
      <c r="U352" s="112"/>
      <c r="V352" s="112"/>
      <c r="W352" s="112"/>
      <c r="X352" s="112"/>
      <c r="Y352" s="112"/>
      <c r="Z352" s="112"/>
    </row>
    <row r="353" spans="1:26" ht="12.75" customHeight="1" x14ac:dyDescent="0.2">
      <c r="A353" s="112"/>
      <c r="B353" s="113"/>
      <c r="C353" s="114"/>
      <c r="D353" s="112"/>
      <c r="E353" s="112"/>
      <c r="F353" s="112"/>
      <c r="G353" s="112"/>
      <c r="H353" s="112"/>
      <c r="I353" s="112"/>
      <c r="J353" s="115"/>
      <c r="K353" s="112"/>
      <c r="L353" s="112"/>
      <c r="M353" s="112"/>
      <c r="N353" s="112"/>
      <c r="O353" s="112"/>
      <c r="P353" s="112"/>
      <c r="Q353" s="112"/>
      <c r="R353" s="112"/>
      <c r="S353" s="112"/>
      <c r="T353" s="112"/>
      <c r="U353" s="112"/>
      <c r="V353" s="112"/>
      <c r="W353" s="112"/>
      <c r="X353" s="112"/>
      <c r="Y353" s="112"/>
      <c r="Z353" s="112"/>
    </row>
    <row r="354" spans="1:26" ht="12.75" customHeight="1" x14ac:dyDescent="0.2">
      <c r="A354" s="112"/>
      <c r="B354" s="113"/>
      <c r="C354" s="114"/>
      <c r="D354" s="112"/>
      <c r="E354" s="112"/>
      <c r="F354" s="112"/>
      <c r="G354" s="112"/>
      <c r="H354" s="112"/>
      <c r="I354" s="112"/>
      <c r="J354" s="115"/>
      <c r="K354" s="112"/>
      <c r="L354" s="112"/>
      <c r="M354" s="112"/>
      <c r="N354" s="112"/>
      <c r="O354" s="112"/>
      <c r="P354" s="112"/>
      <c r="Q354" s="112"/>
      <c r="R354" s="112"/>
      <c r="S354" s="112"/>
      <c r="T354" s="112"/>
      <c r="U354" s="112"/>
      <c r="V354" s="112"/>
      <c r="W354" s="112"/>
      <c r="X354" s="112"/>
      <c r="Y354" s="112"/>
      <c r="Z354" s="112"/>
    </row>
    <row r="355" spans="1:26" ht="12.75" customHeight="1" x14ac:dyDescent="0.2">
      <c r="A355" s="112"/>
      <c r="B355" s="113"/>
      <c r="C355" s="114"/>
      <c r="D355" s="112"/>
      <c r="E355" s="112"/>
      <c r="F355" s="112"/>
      <c r="G355" s="112"/>
      <c r="H355" s="112"/>
      <c r="I355" s="112"/>
      <c r="J355" s="115"/>
      <c r="K355" s="112"/>
      <c r="L355" s="112"/>
      <c r="M355" s="112"/>
      <c r="N355" s="112"/>
      <c r="O355" s="112"/>
      <c r="P355" s="112"/>
      <c r="Q355" s="112"/>
      <c r="R355" s="112"/>
      <c r="S355" s="112"/>
      <c r="T355" s="112"/>
      <c r="U355" s="112"/>
      <c r="V355" s="112"/>
      <c r="W355" s="112"/>
      <c r="X355" s="112"/>
      <c r="Y355" s="112"/>
      <c r="Z355" s="112"/>
    </row>
    <row r="356" spans="1:26" ht="12.75" customHeight="1" x14ac:dyDescent="0.2">
      <c r="A356" s="112"/>
      <c r="B356" s="113"/>
      <c r="C356" s="114"/>
      <c r="D356" s="112"/>
      <c r="E356" s="112"/>
      <c r="F356" s="112"/>
      <c r="G356" s="112"/>
      <c r="H356" s="112"/>
      <c r="I356" s="112"/>
      <c r="J356" s="115"/>
      <c r="K356" s="112"/>
      <c r="L356" s="112"/>
      <c r="M356" s="112"/>
      <c r="N356" s="112"/>
      <c r="O356" s="112"/>
      <c r="P356" s="112"/>
      <c r="Q356" s="112"/>
      <c r="R356" s="112"/>
      <c r="S356" s="112"/>
      <c r="T356" s="112"/>
      <c r="U356" s="112"/>
      <c r="V356" s="112"/>
      <c r="W356" s="112"/>
      <c r="X356" s="112"/>
      <c r="Y356" s="112"/>
      <c r="Z356" s="112"/>
    </row>
    <row r="357" spans="1:26" ht="12.75" customHeight="1" x14ac:dyDescent="0.2">
      <c r="A357" s="112"/>
      <c r="B357" s="113"/>
      <c r="C357" s="114"/>
      <c r="D357" s="112"/>
      <c r="E357" s="112"/>
      <c r="F357" s="112"/>
      <c r="G357" s="112"/>
      <c r="H357" s="112"/>
      <c r="I357" s="112"/>
      <c r="J357" s="115"/>
      <c r="K357" s="112"/>
      <c r="L357" s="112"/>
      <c r="M357" s="112"/>
      <c r="N357" s="112"/>
      <c r="O357" s="112"/>
      <c r="P357" s="112"/>
      <c r="Q357" s="112"/>
      <c r="R357" s="112"/>
      <c r="S357" s="112"/>
      <c r="T357" s="112"/>
      <c r="U357" s="112"/>
      <c r="V357" s="112"/>
      <c r="W357" s="112"/>
      <c r="X357" s="112"/>
      <c r="Y357" s="112"/>
      <c r="Z357" s="112"/>
    </row>
    <row r="358" spans="1:26" ht="12.75" customHeight="1" x14ac:dyDescent="0.2">
      <c r="A358" s="112"/>
      <c r="B358" s="113"/>
      <c r="C358" s="114"/>
      <c r="D358" s="112"/>
      <c r="E358" s="112"/>
      <c r="F358" s="112"/>
      <c r="G358" s="112"/>
      <c r="H358" s="112"/>
      <c r="I358" s="112"/>
      <c r="J358" s="115"/>
      <c r="K358" s="112"/>
      <c r="L358" s="112"/>
      <c r="M358" s="112"/>
      <c r="N358" s="112"/>
      <c r="O358" s="112"/>
      <c r="P358" s="112"/>
      <c r="Q358" s="112"/>
      <c r="R358" s="112"/>
      <c r="S358" s="112"/>
      <c r="T358" s="112"/>
      <c r="U358" s="112"/>
      <c r="V358" s="112"/>
      <c r="W358" s="112"/>
      <c r="X358" s="112"/>
      <c r="Y358" s="112"/>
      <c r="Z358" s="112"/>
    </row>
    <row r="359" spans="1:26" ht="12.75" customHeight="1" x14ac:dyDescent="0.2">
      <c r="A359" s="112"/>
      <c r="B359" s="113"/>
      <c r="C359" s="114"/>
      <c r="D359" s="112"/>
      <c r="E359" s="112"/>
      <c r="F359" s="112"/>
      <c r="G359" s="112"/>
      <c r="H359" s="112"/>
      <c r="I359" s="112"/>
      <c r="J359" s="115"/>
      <c r="K359" s="112"/>
      <c r="L359" s="112"/>
      <c r="M359" s="112"/>
      <c r="N359" s="112"/>
      <c r="O359" s="112"/>
      <c r="P359" s="112"/>
      <c r="Q359" s="112"/>
      <c r="R359" s="112"/>
      <c r="S359" s="112"/>
      <c r="T359" s="112"/>
      <c r="U359" s="112"/>
      <c r="V359" s="112"/>
      <c r="W359" s="112"/>
      <c r="X359" s="112"/>
      <c r="Y359" s="112"/>
      <c r="Z359" s="112"/>
    </row>
    <row r="360" spans="1:26" ht="12.75" customHeight="1" x14ac:dyDescent="0.2">
      <c r="A360" s="112"/>
      <c r="B360" s="113"/>
      <c r="C360" s="114"/>
      <c r="D360" s="112"/>
      <c r="E360" s="112"/>
      <c r="F360" s="112"/>
      <c r="G360" s="112"/>
      <c r="H360" s="112"/>
      <c r="I360" s="112"/>
      <c r="J360" s="115"/>
      <c r="K360" s="112"/>
      <c r="L360" s="112"/>
      <c r="M360" s="112"/>
      <c r="N360" s="112"/>
      <c r="O360" s="112"/>
      <c r="P360" s="112"/>
      <c r="Q360" s="112"/>
      <c r="R360" s="112"/>
      <c r="S360" s="112"/>
      <c r="T360" s="112"/>
      <c r="U360" s="112"/>
      <c r="V360" s="112"/>
      <c r="W360" s="112"/>
      <c r="X360" s="112"/>
      <c r="Y360" s="112"/>
      <c r="Z360" s="112"/>
    </row>
    <row r="361" spans="1:26" ht="12.75" customHeight="1" x14ac:dyDescent="0.2">
      <c r="A361" s="112"/>
      <c r="B361" s="113"/>
      <c r="C361" s="114"/>
      <c r="D361" s="112"/>
      <c r="E361" s="112"/>
      <c r="F361" s="112"/>
      <c r="G361" s="112"/>
      <c r="H361" s="112"/>
      <c r="I361" s="112"/>
      <c r="J361" s="115"/>
      <c r="K361" s="112"/>
      <c r="L361" s="112"/>
      <c r="M361" s="112"/>
      <c r="N361" s="112"/>
      <c r="O361" s="112"/>
      <c r="P361" s="112"/>
      <c r="Q361" s="112"/>
      <c r="R361" s="112"/>
      <c r="S361" s="112"/>
      <c r="T361" s="112"/>
      <c r="U361" s="112"/>
      <c r="V361" s="112"/>
      <c r="W361" s="112"/>
      <c r="X361" s="112"/>
      <c r="Y361" s="112"/>
      <c r="Z361" s="112"/>
    </row>
    <row r="362" spans="1:26" ht="12.75" customHeight="1" x14ac:dyDescent="0.2">
      <c r="A362" s="112"/>
      <c r="B362" s="113"/>
      <c r="C362" s="114"/>
      <c r="D362" s="112"/>
      <c r="E362" s="112"/>
      <c r="F362" s="112"/>
      <c r="G362" s="112"/>
      <c r="H362" s="112"/>
      <c r="I362" s="112"/>
      <c r="J362" s="115"/>
      <c r="K362" s="112"/>
      <c r="L362" s="112"/>
      <c r="M362" s="112"/>
      <c r="N362" s="112"/>
      <c r="O362" s="112"/>
      <c r="P362" s="112"/>
      <c r="Q362" s="112"/>
      <c r="R362" s="112"/>
      <c r="S362" s="112"/>
      <c r="T362" s="112"/>
      <c r="U362" s="112"/>
      <c r="V362" s="112"/>
      <c r="W362" s="112"/>
      <c r="X362" s="112"/>
      <c r="Y362" s="112"/>
      <c r="Z362" s="112"/>
    </row>
    <row r="363" spans="1:26" ht="12.75" customHeight="1" x14ac:dyDescent="0.2">
      <c r="A363" s="112"/>
      <c r="B363" s="113"/>
      <c r="C363" s="114"/>
      <c r="D363" s="112"/>
      <c r="E363" s="112"/>
      <c r="F363" s="112"/>
      <c r="G363" s="112"/>
      <c r="H363" s="112"/>
      <c r="I363" s="112"/>
      <c r="J363" s="115"/>
      <c r="K363" s="112"/>
      <c r="L363" s="112"/>
      <c r="M363" s="112"/>
      <c r="N363" s="112"/>
      <c r="O363" s="112"/>
      <c r="P363" s="112"/>
      <c r="Q363" s="112"/>
      <c r="R363" s="112"/>
      <c r="S363" s="112"/>
      <c r="T363" s="112"/>
      <c r="U363" s="112"/>
      <c r="V363" s="112"/>
      <c r="W363" s="112"/>
      <c r="X363" s="112"/>
      <c r="Y363" s="112"/>
      <c r="Z363" s="112"/>
    </row>
    <row r="364" spans="1:26" ht="12.75" customHeight="1" x14ac:dyDescent="0.2">
      <c r="A364" s="112"/>
      <c r="B364" s="113"/>
      <c r="C364" s="114"/>
      <c r="D364" s="112"/>
      <c r="E364" s="112"/>
      <c r="F364" s="112"/>
      <c r="G364" s="112"/>
      <c r="H364" s="112"/>
      <c r="I364" s="112"/>
      <c r="J364" s="115"/>
      <c r="K364" s="112"/>
      <c r="L364" s="112"/>
      <c r="M364" s="112"/>
      <c r="N364" s="112"/>
      <c r="O364" s="112"/>
      <c r="P364" s="112"/>
      <c r="Q364" s="112"/>
      <c r="R364" s="112"/>
      <c r="S364" s="112"/>
      <c r="T364" s="112"/>
      <c r="U364" s="112"/>
      <c r="V364" s="112"/>
      <c r="W364" s="112"/>
      <c r="X364" s="112"/>
      <c r="Y364" s="112"/>
      <c r="Z364" s="112"/>
    </row>
    <row r="365" spans="1:26" ht="12.75" customHeight="1" x14ac:dyDescent="0.2">
      <c r="A365" s="112"/>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2.75" customHeight="1" x14ac:dyDescent="0.2">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2.75" customHeight="1" x14ac:dyDescent="0.2">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2.75" customHeight="1" x14ac:dyDescent="0.2">
      <c r="A368" s="112"/>
      <c r="B368" s="112"/>
      <c r="C368" s="112"/>
      <c r="D368" s="112"/>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2.75" customHeight="1" x14ac:dyDescent="0.2">
      <c r="A369" s="112"/>
      <c r="B369" s="112"/>
      <c r="C369" s="112"/>
      <c r="D369" s="112"/>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2.75" customHeight="1" x14ac:dyDescent="0.2">
      <c r="A370" s="112"/>
      <c r="B370" s="11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2.75" customHeight="1" x14ac:dyDescent="0.2">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2.75" customHeight="1" x14ac:dyDescent="0.2">
      <c r="A372" s="112"/>
      <c r="B372" s="112"/>
      <c r="C372" s="112"/>
      <c r="D372" s="112"/>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2.75" customHeight="1" x14ac:dyDescent="0.2">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2.75" customHeight="1" x14ac:dyDescent="0.2">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2.75" customHeight="1" x14ac:dyDescent="0.2">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2.75" customHeight="1" x14ac:dyDescent="0.2">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2.75" customHeight="1" x14ac:dyDescent="0.2">
      <c r="A377" s="112"/>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2.75" customHeight="1" x14ac:dyDescent="0.2">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2.75" customHeight="1" x14ac:dyDescent="0.2">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2.75" customHeight="1" x14ac:dyDescent="0.2">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2.75" customHeight="1" x14ac:dyDescent="0.2">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2.75" customHeight="1" x14ac:dyDescent="0.2">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2.75" customHeight="1" x14ac:dyDescent="0.2">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2.75" customHeight="1" x14ac:dyDescent="0.2">
      <c r="A384" s="112"/>
      <c r="B384" s="112"/>
      <c r="C384" s="112"/>
      <c r="D384" s="112"/>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2.75" customHeight="1" x14ac:dyDescent="0.2">
      <c r="A385" s="112"/>
      <c r="B385" s="112"/>
      <c r="C385" s="112"/>
      <c r="D385" s="112"/>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2.75" customHeight="1" x14ac:dyDescent="0.2">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2.75" customHeight="1" x14ac:dyDescent="0.2">
      <c r="A387" s="112"/>
      <c r="B387" s="112"/>
      <c r="C387" s="112"/>
      <c r="D387" s="112"/>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2.75" customHeight="1" x14ac:dyDescent="0.2">
      <c r="A388" s="112"/>
      <c r="B388" s="112"/>
      <c r="C388" s="112"/>
      <c r="D388" s="112"/>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2.75" customHeight="1" x14ac:dyDescent="0.2">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2.75" customHeight="1" x14ac:dyDescent="0.2">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2.75" customHeight="1" x14ac:dyDescent="0.2">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2.75" customHeight="1" x14ac:dyDescent="0.2">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2.75" customHeight="1" x14ac:dyDescent="0.2">
      <c r="A393" s="112"/>
      <c r="B393" s="112"/>
      <c r="C393" s="112"/>
      <c r="D393" s="112"/>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2.75" customHeight="1" x14ac:dyDescent="0.2">
      <c r="A394" s="112"/>
      <c r="B394" s="112"/>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2.75" customHeight="1" x14ac:dyDescent="0.2">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2.75" customHeight="1" x14ac:dyDescent="0.2">
      <c r="A396" s="112"/>
      <c r="B396" s="112"/>
      <c r="C396" s="112"/>
      <c r="D396" s="112"/>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2.75" customHeight="1" x14ac:dyDescent="0.2">
      <c r="A397" s="112"/>
      <c r="B397" s="112"/>
      <c r="C397" s="112"/>
      <c r="D397" s="112"/>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2.75" customHeight="1" x14ac:dyDescent="0.2">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2.75" customHeight="1" x14ac:dyDescent="0.2">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2.75" customHeight="1" x14ac:dyDescent="0.2">
      <c r="A400" s="112"/>
      <c r="B400" s="112"/>
      <c r="C400" s="112"/>
      <c r="D400" s="112"/>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2.75" customHeight="1" x14ac:dyDescent="0.2">
      <c r="A401" s="112"/>
      <c r="B401" s="112"/>
      <c r="C401" s="112"/>
      <c r="D401" s="112"/>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2.75" customHeight="1" x14ac:dyDescent="0.2">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2.75" customHeight="1" x14ac:dyDescent="0.2">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2.75" customHeight="1" x14ac:dyDescent="0.2">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2.75" customHeight="1" x14ac:dyDescent="0.2">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2.75" customHeight="1" x14ac:dyDescent="0.2">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2.75" customHeight="1" x14ac:dyDescent="0.2">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2.75" customHeight="1" x14ac:dyDescent="0.2">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2.75" customHeight="1" x14ac:dyDescent="0.2">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2.75" customHeight="1" x14ac:dyDescent="0.2">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2.75" customHeight="1" x14ac:dyDescent="0.2">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2.75" customHeight="1" x14ac:dyDescent="0.2">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2.75" customHeight="1" x14ac:dyDescent="0.2">
      <c r="A413" s="112"/>
      <c r="B413" s="112"/>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2.75" customHeight="1" x14ac:dyDescent="0.2">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2.75" customHeight="1" x14ac:dyDescent="0.2">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2.75" customHeight="1" x14ac:dyDescent="0.2">
      <c r="A416" s="112"/>
      <c r="B416" s="112"/>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2.75" customHeight="1" x14ac:dyDescent="0.2">
      <c r="A417" s="112"/>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2.75" customHeight="1" x14ac:dyDescent="0.2">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2.75" customHeight="1" x14ac:dyDescent="0.2">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2.75" customHeight="1" x14ac:dyDescent="0.2">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2.75" customHeight="1" x14ac:dyDescent="0.2">
      <c r="A421" s="112"/>
      <c r="B421" s="112"/>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2.75" customHeight="1" x14ac:dyDescent="0.2">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2.75" customHeight="1" x14ac:dyDescent="0.2">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2.75" customHeight="1" x14ac:dyDescent="0.2">
      <c r="A424" s="112"/>
      <c r="B424" s="112"/>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2.75" customHeight="1" x14ac:dyDescent="0.2">
      <c r="A425" s="112"/>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2.75" customHeight="1" x14ac:dyDescent="0.2">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2.75" customHeight="1" x14ac:dyDescent="0.2">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2.75" customHeight="1" x14ac:dyDescent="0.2">
      <c r="A428" s="112"/>
      <c r="B428" s="112"/>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2.75" customHeight="1" x14ac:dyDescent="0.2">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2.75" customHeight="1" x14ac:dyDescent="0.2">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2.75" customHeight="1" x14ac:dyDescent="0.2">
      <c r="A431" s="112"/>
      <c r="B431" s="112"/>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2.75" customHeight="1" x14ac:dyDescent="0.2">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2.75" customHeight="1" x14ac:dyDescent="0.2">
      <c r="A433" s="112"/>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2.75" customHeight="1" x14ac:dyDescent="0.2">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2.75" customHeight="1" x14ac:dyDescent="0.2">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2.75" customHeight="1" x14ac:dyDescent="0.2">
      <c r="A436" s="112"/>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2.75" customHeight="1"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2.75" customHeight="1"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2.75" customHeight="1" x14ac:dyDescent="0.2">
      <c r="A439" s="112"/>
      <c r="B439" s="112"/>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2.75" customHeight="1" x14ac:dyDescent="0.2">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2.75" customHeight="1" x14ac:dyDescent="0.2">
      <c r="A441" s="112"/>
      <c r="B441" s="112"/>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2.75" customHeight="1" x14ac:dyDescent="0.2">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2.75" customHeight="1" x14ac:dyDescent="0.2">
      <c r="A443" s="1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2.75" customHeight="1" x14ac:dyDescent="0.2">
      <c r="A444" s="112"/>
      <c r="B444" s="112"/>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2.75" customHeight="1" x14ac:dyDescent="0.2">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2.75" customHeight="1" x14ac:dyDescent="0.2">
      <c r="A446" s="112"/>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2.75" customHeight="1" x14ac:dyDescent="0.2">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2.75" customHeight="1" x14ac:dyDescent="0.2">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2.75" customHeight="1" x14ac:dyDescent="0.2">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2.75" customHeight="1" x14ac:dyDescent="0.2">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2.75" customHeight="1" x14ac:dyDescent="0.2">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2.75" customHeight="1" x14ac:dyDescent="0.2">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2.75" customHeight="1" x14ac:dyDescent="0.2">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2.75" customHeight="1" x14ac:dyDescent="0.2">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2.75" customHeight="1" x14ac:dyDescent="0.2">
      <c r="A455" s="112"/>
      <c r="B455" s="112"/>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2.75" customHeight="1" x14ac:dyDescent="0.2">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2.75" customHeight="1" x14ac:dyDescent="0.2">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2.75" customHeight="1" x14ac:dyDescent="0.2">
      <c r="A458" s="112"/>
      <c r="B458" s="112"/>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2.75" customHeight="1" x14ac:dyDescent="0.2">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2.75" customHeight="1" x14ac:dyDescent="0.2">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2.75" customHeight="1" x14ac:dyDescent="0.2">
      <c r="A461" s="112"/>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2.75" customHeight="1" x14ac:dyDescent="0.2">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2.75" customHeight="1" x14ac:dyDescent="0.2">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2.75" customHeight="1" x14ac:dyDescent="0.2">
      <c r="A464" s="112"/>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2.75" customHeight="1" x14ac:dyDescent="0.2">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2.75" customHeight="1" x14ac:dyDescent="0.2">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2.75" customHeight="1" x14ac:dyDescent="0.2">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2.75" customHeight="1" x14ac:dyDescent="0.2">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2.75" customHeight="1" x14ac:dyDescent="0.2">
      <c r="A469" s="112"/>
      <c r="B469" s="112"/>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2.75" customHeight="1" x14ac:dyDescent="0.2">
      <c r="A470" s="112"/>
      <c r="B470" s="112"/>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2.75" customHeight="1" x14ac:dyDescent="0.2">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2.75" customHeight="1" x14ac:dyDescent="0.2">
      <c r="A472" s="112"/>
      <c r="B472" s="112"/>
      <c r="C472" s="112"/>
      <c r="D472" s="112"/>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2.75" customHeight="1" x14ac:dyDescent="0.2">
      <c r="A473" s="112"/>
      <c r="B473" s="112"/>
      <c r="C473" s="112"/>
      <c r="D473" s="112"/>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2.75" customHeight="1" x14ac:dyDescent="0.2">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2.75" customHeight="1" x14ac:dyDescent="0.2">
      <c r="A475" s="112"/>
      <c r="B475" s="112"/>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2.75" customHeight="1" x14ac:dyDescent="0.2">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2.75" customHeight="1" x14ac:dyDescent="0.2">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2.75" customHeight="1" x14ac:dyDescent="0.2">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2.75" customHeight="1" x14ac:dyDescent="0.2">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2.75" customHeight="1" x14ac:dyDescent="0.2">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2.75" customHeight="1" x14ac:dyDescent="0.2">
      <c r="A481" s="112"/>
      <c r="B481" s="112"/>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2.75" customHeight="1" x14ac:dyDescent="0.2">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2.75" customHeight="1" x14ac:dyDescent="0.2">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2.75" customHeight="1" x14ac:dyDescent="0.2">
      <c r="A484" s="112"/>
      <c r="B484" s="112"/>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2.75" customHeight="1" x14ac:dyDescent="0.2">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2.75" customHeight="1" x14ac:dyDescent="0.2">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2.75" customHeight="1" x14ac:dyDescent="0.2">
      <c r="A487" s="112"/>
      <c r="B487" s="112"/>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2.75" customHeight="1" x14ac:dyDescent="0.2">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2.75" customHeight="1" x14ac:dyDescent="0.2">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2.75" customHeight="1" x14ac:dyDescent="0.2">
      <c r="A490" s="112"/>
      <c r="B490" s="112"/>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2.75" customHeight="1" x14ac:dyDescent="0.2">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2.75" customHeight="1" x14ac:dyDescent="0.2">
      <c r="A492" s="112"/>
      <c r="B492" s="112"/>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2.75" customHeight="1" x14ac:dyDescent="0.2">
      <c r="A493" s="112"/>
      <c r="B493" s="112"/>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2.75" customHeight="1" x14ac:dyDescent="0.2">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2.75" customHeight="1" x14ac:dyDescent="0.2">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2.75" customHeight="1" x14ac:dyDescent="0.2">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2.75" customHeight="1" x14ac:dyDescent="0.2">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2.75" customHeight="1" x14ac:dyDescent="0.2">
      <c r="A498" s="112"/>
      <c r="B498" s="112"/>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2.75" customHeight="1" x14ac:dyDescent="0.2">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2.75" customHeight="1" x14ac:dyDescent="0.2">
      <c r="A500" s="112"/>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2.75" customHeight="1" x14ac:dyDescent="0.2">
      <c r="A501" s="112"/>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2.75" customHeight="1" x14ac:dyDescent="0.2">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2.75" customHeight="1" x14ac:dyDescent="0.2">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2.75" customHeight="1" x14ac:dyDescent="0.2">
      <c r="A504" s="112"/>
      <c r="B504" s="112"/>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2.75" customHeight="1" x14ac:dyDescent="0.2">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2.75" customHeight="1" x14ac:dyDescent="0.2">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2.75" customHeight="1" x14ac:dyDescent="0.2">
      <c r="A507" s="112"/>
      <c r="B507" s="112"/>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2.75" customHeight="1" x14ac:dyDescent="0.2">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2.75" customHeight="1" x14ac:dyDescent="0.2">
      <c r="A509" s="112"/>
      <c r="B509" s="112"/>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2.75" customHeight="1" x14ac:dyDescent="0.2">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2.75" customHeight="1" x14ac:dyDescent="0.2">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2.75" customHeight="1" x14ac:dyDescent="0.2">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2.75" customHeight="1" x14ac:dyDescent="0.2">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2.75" customHeight="1" x14ac:dyDescent="0.2">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2.75" customHeight="1" x14ac:dyDescent="0.2">
      <c r="A515" s="112"/>
      <c r="B515" s="112"/>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2.75" customHeight="1" x14ac:dyDescent="0.2">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2.75" customHeight="1" x14ac:dyDescent="0.2">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2.75" customHeight="1" x14ac:dyDescent="0.2">
      <c r="A518" s="112"/>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2.75" customHeight="1" x14ac:dyDescent="0.2">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2.75" customHeight="1" x14ac:dyDescent="0.2">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2.75" customHeight="1" x14ac:dyDescent="0.2">
      <c r="A521" s="112"/>
      <c r="B521" s="112"/>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2.75" customHeight="1" x14ac:dyDescent="0.2">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2.75" customHeight="1" x14ac:dyDescent="0.2">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2.75" customHeight="1" x14ac:dyDescent="0.2">
      <c r="A524" s="112"/>
      <c r="B524" s="112"/>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2.75" customHeight="1" x14ac:dyDescent="0.2">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2.75" customHeight="1" x14ac:dyDescent="0.2">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2.75" customHeight="1" x14ac:dyDescent="0.2">
      <c r="A527" s="112"/>
      <c r="B527" s="112"/>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2.75" customHeight="1" x14ac:dyDescent="0.2">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2.75" customHeight="1" x14ac:dyDescent="0.2">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2.75" customHeight="1" x14ac:dyDescent="0.2">
      <c r="A530" s="112"/>
      <c r="B530" s="112"/>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2.75" customHeight="1" x14ac:dyDescent="0.2">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2.75" customHeight="1" x14ac:dyDescent="0.2">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2.75" customHeight="1" x14ac:dyDescent="0.2">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2.75" customHeight="1" x14ac:dyDescent="0.2">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2.75" customHeight="1" x14ac:dyDescent="0.2">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2.75" customHeight="1" x14ac:dyDescent="0.2">
      <c r="A536" s="112"/>
      <c r="B536" s="112"/>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2.75" customHeight="1" x14ac:dyDescent="0.2">
      <c r="A537" s="112"/>
      <c r="B537" s="112"/>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2.75" customHeight="1" x14ac:dyDescent="0.2">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2.75" customHeight="1" x14ac:dyDescent="0.2">
      <c r="A539" s="112"/>
      <c r="B539" s="112"/>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2.75" customHeight="1" x14ac:dyDescent="0.2">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2.75" customHeight="1" x14ac:dyDescent="0.2">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2.75" customHeight="1" x14ac:dyDescent="0.2">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2.75" customHeight="1" x14ac:dyDescent="0.2">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2.75" customHeight="1" x14ac:dyDescent="0.2">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2.75" customHeight="1" x14ac:dyDescent="0.2">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2.75" customHeight="1" x14ac:dyDescent="0.2">
      <c r="A546" s="112"/>
      <c r="B546" s="112"/>
      <c r="C546" s="112"/>
      <c r="D546" s="112"/>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2.75" customHeight="1" x14ac:dyDescent="0.2">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2.75" customHeight="1" x14ac:dyDescent="0.2">
      <c r="A548" s="112"/>
      <c r="B548" s="112"/>
      <c r="C548" s="112"/>
      <c r="D548" s="112"/>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2.75" customHeight="1" x14ac:dyDescent="0.2">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2.75" customHeight="1" x14ac:dyDescent="0.2">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2.75" customHeight="1" x14ac:dyDescent="0.2">
      <c r="A551" s="11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2.75" customHeight="1" x14ac:dyDescent="0.2">
      <c r="A552" s="112"/>
      <c r="B552" s="112"/>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2.75" customHeight="1" x14ac:dyDescent="0.2">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2.75" customHeight="1" x14ac:dyDescent="0.2">
      <c r="A554" s="11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2.75" customHeight="1" x14ac:dyDescent="0.2">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2.75" customHeight="1" x14ac:dyDescent="0.2">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2.75" customHeight="1" x14ac:dyDescent="0.2">
      <c r="A557" s="112"/>
      <c r="B557" s="112"/>
      <c r="C557" s="112"/>
      <c r="D557" s="112"/>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2.75" customHeight="1" x14ac:dyDescent="0.2">
      <c r="A558" s="112"/>
      <c r="B558" s="112"/>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2.75" customHeight="1" x14ac:dyDescent="0.2">
      <c r="A559" s="112"/>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2.75" customHeight="1" x14ac:dyDescent="0.2">
      <c r="A560" s="112"/>
      <c r="B560" s="112"/>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2.75" customHeight="1" x14ac:dyDescent="0.2">
      <c r="A561" s="112"/>
      <c r="B561" s="112"/>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2.75" customHeight="1" x14ac:dyDescent="0.2">
      <c r="A562" s="112"/>
      <c r="B562" s="112"/>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2.75" customHeight="1" x14ac:dyDescent="0.2">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2.75" customHeight="1" x14ac:dyDescent="0.2">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2.75" customHeight="1" x14ac:dyDescent="0.2">
      <c r="A565" s="11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2.75" customHeight="1" x14ac:dyDescent="0.2">
      <c r="A566" s="112"/>
      <c r="B566" s="112"/>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2.75" customHeight="1" x14ac:dyDescent="0.2">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2.75" customHeight="1" x14ac:dyDescent="0.2">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2.75" customHeight="1" x14ac:dyDescent="0.2">
      <c r="A569" s="11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2.75" customHeight="1" x14ac:dyDescent="0.2">
      <c r="A570" s="112"/>
      <c r="B570" s="112"/>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2.75" customHeight="1" x14ac:dyDescent="0.2">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2.75" customHeight="1" x14ac:dyDescent="0.2">
      <c r="A572" s="112"/>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2.75" customHeight="1" x14ac:dyDescent="0.2">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2.75" customHeight="1" x14ac:dyDescent="0.2">
      <c r="A574" s="112"/>
      <c r="B574" s="112"/>
      <c r="C574" s="112"/>
      <c r="D574" s="112"/>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2.75" customHeight="1" x14ac:dyDescent="0.2">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2.75" customHeight="1" x14ac:dyDescent="0.2">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2.75" customHeight="1" x14ac:dyDescent="0.2">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2.75" customHeight="1" x14ac:dyDescent="0.2">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2.75" customHeight="1" x14ac:dyDescent="0.2">
      <c r="A579" s="112"/>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2.75" customHeight="1" x14ac:dyDescent="0.2">
      <c r="A580" s="112"/>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2.75" customHeight="1" x14ac:dyDescent="0.2">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2.75" customHeight="1" x14ac:dyDescent="0.2">
      <c r="A582" s="112"/>
      <c r="B582" s="112"/>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2.75" customHeight="1" x14ac:dyDescent="0.2">
      <c r="A583" s="112"/>
      <c r="B583" s="112"/>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2.75" customHeight="1" x14ac:dyDescent="0.2">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2.75" customHeight="1" x14ac:dyDescent="0.2">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2.75" customHeight="1" x14ac:dyDescent="0.2">
      <c r="A586" s="112"/>
      <c r="B586" s="112"/>
      <c r="C586" s="112"/>
      <c r="D586" s="112"/>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2.75" customHeight="1" x14ac:dyDescent="0.2">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2.75" customHeight="1" x14ac:dyDescent="0.2">
      <c r="A588" s="112"/>
      <c r="B588" s="112"/>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2.75" customHeight="1" x14ac:dyDescent="0.2">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2.75" customHeight="1" x14ac:dyDescent="0.2">
      <c r="A590" s="112"/>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2.75" customHeight="1" x14ac:dyDescent="0.2">
      <c r="A591" s="112"/>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2.75" customHeight="1" x14ac:dyDescent="0.2">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2.75" customHeight="1" x14ac:dyDescent="0.2">
      <c r="A593" s="112"/>
      <c r="B593" s="112"/>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2.75" customHeight="1" x14ac:dyDescent="0.2">
      <c r="A594" s="112"/>
      <c r="B594" s="112"/>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2.75" customHeight="1" x14ac:dyDescent="0.2">
      <c r="A595" s="112"/>
      <c r="B595" s="112"/>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2.75" customHeight="1" x14ac:dyDescent="0.2">
      <c r="A596" s="112"/>
      <c r="B596" s="112"/>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2.75" customHeight="1" x14ac:dyDescent="0.2">
      <c r="A597" s="112"/>
      <c r="B597" s="112"/>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2.75" customHeight="1" x14ac:dyDescent="0.2">
      <c r="A598" s="112"/>
      <c r="B598" s="112"/>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2.75" customHeight="1" x14ac:dyDescent="0.2">
      <c r="A599" s="112"/>
      <c r="B599" s="112"/>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2.75" customHeight="1" x14ac:dyDescent="0.2">
      <c r="A600" s="112"/>
      <c r="B600" s="112"/>
      <c r="C600" s="112"/>
      <c r="D600" s="112"/>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2.75" customHeight="1" x14ac:dyDescent="0.2">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2.75" customHeight="1" x14ac:dyDescent="0.2">
      <c r="A602" s="112"/>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2.75" customHeight="1" x14ac:dyDescent="0.2">
      <c r="A603" s="112"/>
      <c r="B603" s="112"/>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2.75" customHeight="1" x14ac:dyDescent="0.2">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2.75" customHeight="1" x14ac:dyDescent="0.2">
      <c r="A605" s="112"/>
      <c r="B605" s="112"/>
      <c r="C605" s="112"/>
      <c r="D605" s="112"/>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2.75" customHeight="1" x14ac:dyDescent="0.2">
      <c r="A606" s="112"/>
      <c r="B606" s="112"/>
      <c r="C606" s="112"/>
      <c r="D606" s="112"/>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2.75" customHeight="1" x14ac:dyDescent="0.2">
      <c r="A607" s="112"/>
      <c r="B607" s="112"/>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2.75" customHeight="1" x14ac:dyDescent="0.2">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2.75" customHeight="1" x14ac:dyDescent="0.2">
      <c r="A609" s="112"/>
      <c r="B609" s="112"/>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2.75" customHeight="1" x14ac:dyDescent="0.2">
      <c r="A610" s="112"/>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2.75" customHeight="1" x14ac:dyDescent="0.2">
      <c r="A611" s="112"/>
      <c r="B611" s="112"/>
      <c r="C611" s="112"/>
      <c r="D611" s="112"/>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2.75" customHeight="1" x14ac:dyDescent="0.2">
      <c r="A612" s="112"/>
      <c r="B612" s="112"/>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2.75" customHeight="1" x14ac:dyDescent="0.2">
      <c r="A613" s="112"/>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2.75" customHeight="1" x14ac:dyDescent="0.2">
      <c r="A614" s="112"/>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2.75" customHeight="1" x14ac:dyDescent="0.2">
      <c r="A615" s="112"/>
      <c r="B615" s="112"/>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2.75" customHeight="1" x14ac:dyDescent="0.2">
      <c r="A616" s="112"/>
      <c r="B616" s="112"/>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2.75" customHeight="1" x14ac:dyDescent="0.2">
      <c r="A617" s="112"/>
      <c r="B617" s="112"/>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2.75" customHeight="1" x14ac:dyDescent="0.2">
      <c r="A618" s="112"/>
      <c r="B618" s="112"/>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2.75" customHeight="1" x14ac:dyDescent="0.2">
      <c r="A619" s="112"/>
      <c r="B619" s="112"/>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2.75" customHeight="1" x14ac:dyDescent="0.2">
      <c r="A620" s="112"/>
      <c r="B620" s="112"/>
      <c r="C620" s="112"/>
      <c r="D620" s="112"/>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2.75" customHeight="1" x14ac:dyDescent="0.2">
      <c r="A621" s="112"/>
      <c r="B621" s="112"/>
      <c r="C621" s="112"/>
      <c r="D621" s="112"/>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2.75" customHeight="1" x14ac:dyDescent="0.2">
      <c r="A622" s="112"/>
      <c r="B622" s="112"/>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2.75" customHeight="1" x14ac:dyDescent="0.2">
      <c r="A623" s="112"/>
      <c r="B623" s="112"/>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2.75" customHeight="1" x14ac:dyDescent="0.2">
      <c r="A624" s="112"/>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2.75" customHeight="1" x14ac:dyDescent="0.2">
      <c r="A625" s="112"/>
      <c r="B625" s="112"/>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2.75" customHeight="1" x14ac:dyDescent="0.2">
      <c r="A626" s="112"/>
      <c r="B626" s="112"/>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2.75" customHeight="1" x14ac:dyDescent="0.2">
      <c r="A627" s="112"/>
      <c r="B627" s="112"/>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2.75" customHeight="1" x14ac:dyDescent="0.2">
      <c r="A628" s="112"/>
      <c r="B628" s="112"/>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2.75" customHeight="1" x14ac:dyDescent="0.2">
      <c r="A629" s="112"/>
      <c r="B629" s="112"/>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2.75" customHeight="1" x14ac:dyDescent="0.2">
      <c r="A630" s="112"/>
      <c r="B630" s="112"/>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2.75" customHeight="1" x14ac:dyDescent="0.2">
      <c r="A631" s="112"/>
      <c r="B631" s="112"/>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2.75" customHeight="1" x14ac:dyDescent="0.2">
      <c r="A632" s="112"/>
      <c r="B632" s="112"/>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2.75" customHeight="1" x14ac:dyDescent="0.2">
      <c r="A633" s="112"/>
      <c r="B633" s="112"/>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2.75" customHeight="1" x14ac:dyDescent="0.2">
      <c r="A634" s="112"/>
      <c r="B634" s="112"/>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2.75" customHeight="1" x14ac:dyDescent="0.2">
      <c r="A635" s="112"/>
      <c r="B635" s="112"/>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2.75" customHeight="1" x14ac:dyDescent="0.2">
      <c r="A636" s="112"/>
      <c r="B636" s="112"/>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2.75" customHeight="1" x14ac:dyDescent="0.2">
      <c r="A637" s="112"/>
      <c r="B637" s="112"/>
      <c r="C637" s="112"/>
      <c r="D637" s="112"/>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2.75" customHeight="1" x14ac:dyDescent="0.2">
      <c r="A638" s="112"/>
      <c r="B638" s="112"/>
      <c r="C638" s="112"/>
      <c r="D638" s="112"/>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2.75" customHeight="1" x14ac:dyDescent="0.2">
      <c r="A639" s="112"/>
      <c r="B639" s="112"/>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2.75" customHeight="1" x14ac:dyDescent="0.2">
      <c r="A640" s="112"/>
      <c r="B640" s="112"/>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2.75" customHeight="1" x14ac:dyDescent="0.2">
      <c r="A641" s="112"/>
      <c r="B641" s="112"/>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2.75" customHeight="1" x14ac:dyDescent="0.2">
      <c r="A642" s="112"/>
      <c r="B642" s="112"/>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2.75" customHeight="1" x14ac:dyDescent="0.2">
      <c r="A643" s="112"/>
      <c r="B643" s="112"/>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2.75" customHeight="1" x14ac:dyDescent="0.2">
      <c r="A644" s="112"/>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2.75" customHeight="1" x14ac:dyDescent="0.2">
      <c r="A645" s="112"/>
      <c r="B645" s="112"/>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2.75" customHeight="1" x14ac:dyDescent="0.2">
      <c r="A646" s="112"/>
      <c r="B646" s="112"/>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2.75" customHeight="1" x14ac:dyDescent="0.2">
      <c r="A647" s="112"/>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2.75" customHeight="1" x14ac:dyDescent="0.2">
      <c r="A648" s="112"/>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2.75" customHeight="1" x14ac:dyDescent="0.2">
      <c r="A649" s="112"/>
      <c r="B649" s="112"/>
      <c r="C649" s="112"/>
      <c r="D649" s="112"/>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2.75" customHeight="1" x14ac:dyDescent="0.2">
      <c r="A650" s="112"/>
      <c r="B650" s="112"/>
      <c r="C650" s="112"/>
      <c r="D650" s="112"/>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2.75" customHeight="1" x14ac:dyDescent="0.2">
      <c r="A651" s="112"/>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2.75" customHeight="1" x14ac:dyDescent="0.2">
      <c r="A652" s="112"/>
      <c r="B652" s="112"/>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2.75" customHeight="1" x14ac:dyDescent="0.2">
      <c r="A653" s="112"/>
      <c r="B653" s="112"/>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2.75" customHeight="1" x14ac:dyDescent="0.2">
      <c r="A654" s="112"/>
      <c r="B654" s="112"/>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2.75" customHeight="1" x14ac:dyDescent="0.2">
      <c r="A655" s="112"/>
      <c r="B655" s="112"/>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2.75" customHeight="1" x14ac:dyDescent="0.2">
      <c r="A656" s="112"/>
      <c r="B656" s="112"/>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2.75" customHeight="1" x14ac:dyDescent="0.2">
      <c r="A657" s="112"/>
      <c r="B657" s="112"/>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2.75" customHeight="1" x14ac:dyDescent="0.2">
      <c r="A658" s="112"/>
      <c r="B658" s="112"/>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2.75" customHeight="1" x14ac:dyDescent="0.2">
      <c r="A659" s="112"/>
      <c r="B659" s="112"/>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2.75" customHeight="1" x14ac:dyDescent="0.2">
      <c r="A660" s="112"/>
      <c r="B660" s="112"/>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2.75" customHeight="1" x14ac:dyDescent="0.2">
      <c r="A661" s="112"/>
      <c r="B661" s="112"/>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2.75" customHeight="1" x14ac:dyDescent="0.2">
      <c r="A662" s="112"/>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2.75" customHeight="1" x14ac:dyDescent="0.2">
      <c r="A663" s="112"/>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2.75" customHeight="1" x14ac:dyDescent="0.2">
      <c r="A664" s="112"/>
      <c r="B664" s="112"/>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2.75" customHeight="1" x14ac:dyDescent="0.2">
      <c r="A665" s="112"/>
      <c r="B665" s="112"/>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2.75" customHeight="1" x14ac:dyDescent="0.2">
      <c r="A666" s="112"/>
      <c r="B666" s="112"/>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2.75" customHeight="1" x14ac:dyDescent="0.2">
      <c r="A667" s="112"/>
      <c r="B667" s="112"/>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2.75" customHeight="1" x14ac:dyDescent="0.2">
      <c r="A668" s="112"/>
      <c r="B668" s="112"/>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2.75" customHeight="1" x14ac:dyDescent="0.2">
      <c r="A669" s="112"/>
      <c r="B669" s="112"/>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2.75" customHeight="1" x14ac:dyDescent="0.2">
      <c r="A670" s="112"/>
      <c r="B670" s="112"/>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2.75" customHeight="1" x14ac:dyDescent="0.2">
      <c r="A671" s="112"/>
      <c r="B671" s="112"/>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2.75" customHeight="1" x14ac:dyDescent="0.2">
      <c r="A672" s="112"/>
      <c r="B672" s="112"/>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2.75" customHeight="1" x14ac:dyDescent="0.2">
      <c r="A673" s="112"/>
      <c r="B673" s="112"/>
      <c r="C673" s="112"/>
      <c r="D673" s="112"/>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2.75" customHeight="1" x14ac:dyDescent="0.2">
      <c r="A674" s="112"/>
      <c r="B674" s="112"/>
      <c r="C674" s="112"/>
      <c r="D674" s="112"/>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2.75" customHeight="1" x14ac:dyDescent="0.2">
      <c r="A675" s="112"/>
      <c r="B675" s="112"/>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2.75" customHeight="1" x14ac:dyDescent="0.2">
      <c r="A676" s="112"/>
      <c r="B676" s="112"/>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2.75" customHeight="1" x14ac:dyDescent="0.2">
      <c r="A677" s="112"/>
      <c r="B677" s="112"/>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2.75" customHeight="1" x14ac:dyDescent="0.2">
      <c r="A678" s="112"/>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2.75" customHeight="1" x14ac:dyDescent="0.2">
      <c r="A679" s="112"/>
      <c r="B679" s="112"/>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2.75" customHeight="1" x14ac:dyDescent="0.2">
      <c r="A680" s="112"/>
      <c r="B680" s="112"/>
      <c r="C680" s="112"/>
      <c r="D680" s="112"/>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2.75" customHeight="1" x14ac:dyDescent="0.2">
      <c r="A681" s="112"/>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2.75" customHeight="1" x14ac:dyDescent="0.2">
      <c r="A682" s="112"/>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2.75" customHeight="1" x14ac:dyDescent="0.2">
      <c r="A683" s="112"/>
      <c r="B683" s="112"/>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2.75" customHeight="1" x14ac:dyDescent="0.2">
      <c r="A684" s="112"/>
      <c r="B684" s="112"/>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2.75" customHeight="1" x14ac:dyDescent="0.2">
      <c r="A685" s="112"/>
      <c r="B685" s="112"/>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2.75" customHeight="1" x14ac:dyDescent="0.2">
      <c r="A686" s="112"/>
      <c r="B686" s="112"/>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2.75" customHeight="1" x14ac:dyDescent="0.2">
      <c r="A687" s="112"/>
      <c r="B687" s="112"/>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2.75" customHeight="1" x14ac:dyDescent="0.2">
      <c r="A688" s="112"/>
      <c r="B688" s="112"/>
      <c r="C688" s="112"/>
      <c r="D688" s="112"/>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2.75" customHeight="1" x14ac:dyDescent="0.2">
      <c r="A689" s="112"/>
      <c r="B689" s="112"/>
      <c r="C689" s="112"/>
      <c r="D689" s="112"/>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2.75" customHeight="1" x14ac:dyDescent="0.2">
      <c r="A690" s="112"/>
      <c r="B690" s="112"/>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2.75" customHeight="1" x14ac:dyDescent="0.2">
      <c r="A691" s="112"/>
      <c r="B691" s="112"/>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2.75" customHeight="1" x14ac:dyDescent="0.2">
      <c r="A692" s="112"/>
      <c r="B692" s="112"/>
      <c r="C692" s="112"/>
      <c r="D692" s="112"/>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2.75" customHeight="1" x14ac:dyDescent="0.2">
      <c r="A693" s="112"/>
      <c r="B693" s="112"/>
      <c r="C693" s="112"/>
      <c r="D693" s="112"/>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2.75" customHeight="1" x14ac:dyDescent="0.2">
      <c r="A694" s="112"/>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2.75" customHeight="1" x14ac:dyDescent="0.2">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2.75" customHeight="1" x14ac:dyDescent="0.2">
      <c r="A696" s="112"/>
      <c r="B696" s="112"/>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2.75" customHeight="1" x14ac:dyDescent="0.2">
      <c r="A697" s="112"/>
      <c r="B697" s="112"/>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2.75" customHeight="1" x14ac:dyDescent="0.2">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2.75" customHeight="1" x14ac:dyDescent="0.2">
      <c r="A699" s="112"/>
      <c r="B699" s="112"/>
      <c r="C699" s="112"/>
      <c r="D699" s="112"/>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2.75" customHeight="1" x14ac:dyDescent="0.2">
      <c r="A700" s="112"/>
      <c r="B700" s="112"/>
      <c r="C700" s="112"/>
      <c r="D700" s="112"/>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2.75" customHeight="1" x14ac:dyDescent="0.2">
      <c r="A701" s="112"/>
      <c r="B701" s="112"/>
      <c r="C701" s="112"/>
      <c r="D701" s="112"/>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2.75" customHeight="1" x14ac:dyDescent="0.2">
      <c r="A702" s="112"/>
      <c r="B702" s="112"/>
      <c r="C702" s="112"/>
      <c r="D702" s="112"/>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2.75" customHeight="1" x14ac:dyDescent="0.2">
      <c r="A703" s="112"/>
      <c r="B703" s="112"/>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2.75" customHeight="1" x14ac:dyDescent="0.2">
      <c r="A704" s="112"/>
      <c r="B704" s="112"/>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2.75" customHeight="1" x14ac:dyDescent="0.2">
      <c r="A705" s="112"/>
      <c r="B705" s="112"/>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2.75" customHeight="1" x14ac:dyDescent="0.2">
      <c r="A706" s="112"/>
      <c r="B706" s="112"/>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2.75" customHeight="1" x14ac:dyDescent="0.2">
      <c r="A707" s="112"/>
      <c r="B707" s="112"/>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2.75" customHeight="1" x14ac:dyDescent="0.2">
      <c r="A708" s="112"/>
      <c r="B708" s="112"/>
      <c r="C708" s="112"/>
      <c r="D708" s="112"/>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2.75" customHeight="1" x14ac:dyDescent="0.2">
      <c r="A709" s="112"/>
      <c r="B709" s="112"/>
      <c r="C709" s="112"/>
      <c r="D709" s="112"/>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2.75" customHeight="1" x14ac:dyDescent="0.2">
      <c r="A710" s="112"/>
      <c r="B710" s="112"/>
      <c r="C710" s="112"/>
      <c r="D710" s="112"/>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2.75" customHeight="1" x14ac:dyDescent="0.2">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2.75" customHeight="1" x14ac:dyDescent="0.2">
      <c r="A712" s="112"/>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2.75" customHeight="1" x14ac:dyDescent="0.2">
      <c r="A713" s="112"/>
      <c r="B713" s="112"/>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2.75" customHeight="1" x14ac:dyDescent="0.2">
      <c r="A714" s="112"/>
      <c r="B714" s="112"/>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2.75" customHeight="1" x14ac:dyDescent="0.2">
      <c r="A715" s="112"/>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2.75" customHeight="1" x14ac:dyDescent="0.2">
      <c r="A716" s="112"/>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2.75" customHeight="1" x14ac:dyDescent="0.2">
      <c r="A717" s="112"/>
      <c r="B717" s="112"/>
      <c r="C717" s="112"/>
      <c r="D717" s="112"/>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2.75" customHeight="1" x14ac:dyDescent="0.2">
      <c r="A718" s="112"/>
      <c r="B718" s="112"/>
      <c r="C718" s="112"/>
      <c r="D718" s="112"/>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2.75" customHeight="1" x14ac:dyDescent="0.2">
      <c r="A719" s="112"/>
      <c r="B719" s="112"/>
      <c r="C719" s="112"/>
      <c r="D719" s="112"/>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2.75" customHeight="1" x14ac:dyDescent="0.2">
      <c r="A720" s="112"/>
      <c r="B720" s="112"/>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2.75" customHeight="1" x14ac:dyDescent="0.2">
      <c r="A721" s="112"/>
      <c r="B721" s="112"/>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2.75" customHeight="1" x14ac:dyDescent="0.2">
      <c r="A722" s="112"/>
      <c r="B722" s="112"/>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2.75" customHeight="1" x14ac:dyDescent="0.2">
      <c r="A723" s="112"/>
      <c r="B723" s="112"/>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2.75" customHeight="1" x14ac:dyDescent="0.2">
      <c r="A724" s="112"/>
      <c r="B724" s="112"/>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2.75" customHeight="1" x14ac:dyDescent="0.2">
      <c r="A725" s="112"/>
      <c r="B725" s="112"/>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2.75" customHeight="1" x14ac:dyDescent="0.2">
      <c r="A726" s="112"/>
      <c r="B726" s="112"/>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2.75" customHeight="1" x14ac:dyDescent="0.2">
      <c r="A727" s="112"/>
      <c r="B727" s="112"/>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2.75" customHeight="1" x14ac:dyDescent="0.2">
      <c r="A728" s="112"/>
      <c r="B728" s="112"/>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2.75" customHeight="1" x14ac:dyDescent="0.2">
      <c r="A729" s="112"/>
      <c r="B729" s="112"/>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2.75" customHeight="1" x14ac:dyDescent="0.2">
      <c r="A730" s="112"/>
      <c r="B730" s="112"/>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2.75" customHeight="1" x14ac:dyDescent="0.2">
      <c r="A731" s="112"/>
      <c r="B731" s="112"/>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2.75" customHeight="1" x14ac:dyDescent="0.2">
      <c r="A732" s="112"/>
      <c r="B732" s="112"/>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2.75" customHeight="1" x14ac:dyDescent="0.2">
      <c r="A733" s="112"/>
      <c r="B733" s="112"/>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2.75" customHeight="1" x14ac:dyDescent="0.2">
      <c r="A734" s="112"/>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2.75" customHeight="1" x14ac:dyDescent="0.2">
      <c r="A735" s="112"/>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2.75" customHeight="1" x14ac:dyDescent="0.2">
      <c r="A736" s="112"/>
      <c r="B736" s="112"/>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2.75" customHeight="1" x14ac:dyDescent="0.2">
      <c r="A737" s="112"/>
      <c r="B737" s="112"/>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2.75" customHeight="1" x14ac:dyDescent="0.2">
      <c r="A738" s="112"/>
      <c r="B738" s="112"/>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2.75" customHeight="1" x14ac:dyDescent="0.2">
      <c r="A739" s="112"/>
      <c r="B739" s="112"/>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2.75" customHeight="1" x14ac:dyDescent="0.2">
      <c r="A740" s="112"/>
      <c r="B740" s="112"/>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2.75" customHeight="1" x14ac:dyDescent="0.2">
      <c r="A741" s="112"/>
      <c r="B741" s="112"/>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2.75" customHeight="1" x14ac:dyDescent="0.2">
      <c r="A742" s="112"/>
      <c r="B742" s="112"/>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2.75" customHeight="1" x14ac:dyDescent="0.2">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2.75" customHeight="1" x14ac:dyDescent="0.2">
      <c r="A744" s="112"/>
      <c r="B744" s="112"/>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2.75" customHeight="1" x14ac:dyDescent="0.2">
      <c r="A745" s="112"/>
      <c r="B745" s="112"/>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2.75" customHeight="1" x14ac:dyDescent="0.2">
      <c r="A746" s="112"/>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2.75" customHeight="1" x14ac:dyDescent="0.2">
      <c r="A747" s="112"/>
      <c r="B747" s="112"/>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2.75" customHeight="1" x14ac:dyDescent="0.2">
      <c r="A748" s="112"/>
      <c r="B748" s="112"/>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2.75" customHeight="1" x14ac:dyDescent="0.2">
      <c r="A749" s="112"/>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2.75" customHeight="1" x14ac:dyDescent="0.2">
      <c r="A750" s="112"/>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2.75" customHeight="1" x14ac:dyDescent="0.2">
      <c r="A751" s="112"/>
      <c r="B751" s="112"/>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2.75" customHeight="1" x14ac:dyDescent="0.2">
      <c r="A752" s="112"/>
      <c r="B752" s="112"/>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2.75" customHeight="1" x14ac:dyDescent="0.2">
      <c r="A753" s="112"/>
      <c r="B753" s="112"/>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2.75" customHeight="1" x14ac:dyDescent="0.2">
      <c r="A754" s="112"/>
      <c r="B754" s="112"/>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2.75" customHeight="1" x14ac:dyDescent="0.2">
      <c r="A755" s="112"/>
      <c r="B755" s="112"/>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2.75" customHeight="1" x14ac:dyDescent="0.2">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2.75" customHeight="1" x14ac:dyDescent="0.2">
      <c r="A757" s="112"/>
      <c r="B757" s="112"/>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2.75" customHeight="1" x14ac:dyDescent="0.2">
      <c r="A758" s="112"/>
      <c r="B758" s="112"/>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2.75" customHeight="1" x14ac:dyDescent="0.2">
      <c r="A759" s="112"/>
      <c r="B759" s="112"/>
      <c r="C759" s="112"/>
      <c r="D759" s="112"/>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2.75" customHeight="1" x14ac:dyDescent="0.2">
      <c r="A760" s="11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2.75" customHeight="1" x14ac:dyDescent="0.2">
      <c r="A761" s="112"/>
      <c r="B761" s="112"/>
      <c r="C761" s="112"/>
      <c r="D761" s="112"/>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2.75" customHeight="1" x14ac:dyDescent="0.2">
      <c r="A762" s="112"/>
      <c r="B762" s="112"/>
      <c r="C762" s="112"/>
      <c r="D762" s="112"/>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2.75" customHeight="1" x14ac:dyDescent="0.2">
      <c r="A763" s="11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2.75" customHeight="1" x14ac:dyDescent="0.2">
      <c r="A764" s="11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2.75" customHeight="1" x14ac:dyDescent="0.2">
      <c r="A765" s="112"/>
      <c r="B765" s="112"/>
      <c r="C765" s="112"/>
      <c r="D765" s="112"/>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2.75" customHeight="1" x14ac:dyDescent="0.2">
      <c r="A766" s="112"/>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2.75" customHeight="1" x14ac:dyDescent="0.2">
      <c r="A767" s="112"/>
      <c r="B767" s="112"/>
      <c r="C767" s="112"/>
      <c r="D767" s="112"/>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2.75" customHeight="1" x14ac:dyDescent="0.2">
      <c r="A768" s="112"/>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2.75" customHeight="1" x14ac:dyDescent="0.2">
      <c r="A769" s="112"/>
      <c r="B769" s="112"/>
      <c r="C769" s="112"/>
      <c r="D769" s="112"/>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2.75" customHeight="1" x14ac:dyDescent="0.2">
      <c r="A770" s="112"/>
      <c r="B770" s="112"/>
      <c r="C770" s="112"/>
      <c r="D770" s="112"/>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2.75" customHeight="1" x14ac:dyDescent="0.2">
      <c r="A771" s="112"/>
      <c r="B771" s="112"/>
      <c r="C771" s="112"/>
      <c r="D771" s="112"/>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2.75" customHeight="1" x14ac:dyDescent="0.2">
      <c r="A772" s="112"/>
      <c r="B772" s="112"/>
      <c r="C772" s="112"/>
      <c r="D772" s="112"/>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2.75" customHeight="1" x14ac:dyDescent="0.2">
      <c r="A773" s="112"/>
      <c r="B773" s="112"/>
      <c r="C773" s="112"/>
      <c r="D773" s="112"/>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2.75" customHeight="1" x14ac:dyDescent="0.2">
      <c r="A774" s="112"/>
      <c r="B774" s="112"/>
      <c r="C774" s="112"/>
      <c r="D774" s="112"/>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2.75" customHeight="1" x14ac:dyDescent="0.2">
      <c r="A775" s="112"/>
      <c r="B775" s="112"/>
      <c r="C775" s="112"/>
      <c r="D775" s="112"/>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2.75" customHeight="1" x14ac:dyDescent="0.2">
      <c r="A776" s="112"/>
      <c r="B776" s="112"/>
      <c r="C776" s="112"/>
      <c r="D776" s="112"/>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2.75" customHeight="1" x14ac:dyDescent="0.2">
      <c r="A777" s="112"/>
      <c r="B777" s="112"/>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2.75" customHeight="1" x14ac:dyDescent="0.2">
      <c r="A778" s="112"/>
      <c r="B778" s="112"/>
      <c r="C778" s="112"/>
      <c r="D778" s="112"/>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2.75" customHeight="1" x14ac:dyDescent="0.2">
      <c r="A779" s="112"/>
      <c r="B779" s="112"/>
      <c r="C779" s="112"/>
      <c r="D779" s="112"/>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2.75" customHeight="1" x14ac:dyDescent="0.2">
      <c r="A780" s="11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2.75" customHeight="1" x14ac:dyDescent="0.2">
      <c r="A781" s="112"/>
      <c r="B781" s="112"/>
      <c r="C781" s="112"/>
      <c r="D781" s="112"/>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2.75" customHeight="1" x14ac:dyDescent="0.2">
      <c r="A782" s="112"/>
      <c r="B782" s="112"/>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2.75" customHeight="1" x14ac:dyDescent="0.2">
      <c r="A783" s="11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2.75" customHeight="1" x14ac:dyDescent="0.2">
      <c r="A784" s="11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2.75" customHeight="1" x14ac:dyDescent="0.2">
      <c r="A785" s="112"/>
      <c r="B785" s="112"/>
      <c r="C785" s="112"/>
      <c r="D785" s="112"/>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2.75" customHeight="1" x14ac:dyDescent="0.2">
      <c r="A786" s="112"/>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2.75" customHeight="1" x14ac:dyDescent="0.2">
      <c r="A787" s="112"/>
      <c r="B787" s="112"/>
      <c r="C787" s="112"/>
      <c r="D787" s="112"/>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2.75" customHeight="1" x14ac:dyDescent="0.2">
      <c r="A788" s="112"/>
      <c r="B788" s="112"/>
      <c r="C788" s="112"/>
      <c r="D788" s="112"/>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2.75" customHeight="1" x14ac:dyDescent="0.2">
      <c r="A789" s="112"/>
      <c r="B789" s="112"/>
      <c r="C789" s="112"/>
      <c r="D789" s="112"/>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2.75" customHeight="1" x14ac:dyDescent="0.2">
      <c r="A790" s="112"/>
      <c r="B790" s="112"/>
      <c r="C790" s="112"/>
      <c r="D790" s="112"/>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2.75" customHeight="1" x14ac:dyDescent="0.2">
      <c r="A791" s="112"/>
      <c r="B791" s="112"/>
      <c r="C791" s="112"/>
      <c r="D791" s="112"/>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2.75" customHeight="1" x14ac:dyDescent="0.2">
      <c r="A792" s="112"/>
      <c r="B792" s="112"/>
      <c r="C792" s="112"/>
      <c r="D792" s="112"/>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2.75" customHeight="1" x14ac:dyDescent="0.2">
      <c r="A793" s="112"/>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2.75" customHeight="1" x14ac:dyDescent="0.2">
      <c r="A794" s="112"/>
      <c r="B794" s="112"/>
      <c r="C794" s="112"/>
      <c r="D794" s="112"/>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2.75" customHeight="1" x14ac:dyDescent="0.2">
      <c r="A795" s="112"/>
      <c r="B795" s="112"/>
      <c r="C795" s="112"/>
      <c r="D795" s="112"/>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2.75" customHeight="1" x14ac:dyDescent="0.2">
      <c r="A796" s="112"/>
      <c r="B796" s="112"/>
      <c r="C796" s="112"/>
      <c r="D796" s="112"/>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2.75" customHeight="1" x14ac:dyDescent="0.2">
      <c r="A797" s="112"/>
      <c r="B797" s="112"/>
      <c r="C797" s="112"/>
      <c r="D797" s="112"/>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2.75" customHeight="1" x14ac:dyDescent="0.2">
      <c r="A798" s="112"/>
      <c r="B798" s="112"/>
      <c r="C798" s="112"/>
      <c r="D798" s="112"/>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2.75" customHeight="1" x14ac:dyDescent="0.2">
      <c r="A799" s="112"/>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2.75" customHeight="1" x14ac:dyDescent="0.2">
      <c r="A800" s="112"/>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2.75" customHeight="1" x14ac:dyDescent="0.2">
      <c r="A801" s="112"/>
      <c r="B801" s="112"/>
      <c r="C801" s="112"/>
      <c r="D801" s="112"/>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2.75" customHeight="1" x14ac:dyDescent="0.2">
      <c r="A802" s="112"/>
      <c r="B802" s="112"/>
      <c r="C802" s="112"/>
      <c r="D802" s="112"/>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2.75" customHeight="1" x14ac:dyDescent="0.2">
      <c r="A803" s="112"/>
      <c r="B803" s="112"/>
      <c r="C803" s="112"/>
      <c r="D803" s="112"/>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2.75" customHeight="1" x14ac:dyDescent="0.2">
      <c r="A804" s="112"/>
      <c r="B804" s="112"/>
      <c r="C804" s="112"/>
      <c r="D804" s="112"/>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2.75" customHeight="1" x14ac:dyDescent="0.2">
      <c r="A805" s="112"/>
      <c r="B805" s="112"/>
      <c r="C805" s="112"/>
      <c r="D805" s="112"/>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2.75" customHeight="1" x14ac:dyDescent="0.2">
      <c r="A806" s="112"/>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2.75" customHeight="1" x14ac:dyDescent="0.2">
      <c r="A807" s="112"/>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2.75" customHeight="1" x14ac:dyDescent="0.2">
      <c r="A808" s="112"/>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2.75" customHeight="1" x14ac:dyDescent="0.2">
      <c r="A809" s="112"/>
      <c r="B809" s="112"/>
      <c r="C809" s="112"/>
      <c r="D809" s="112"/>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2.75" customHeight="1" x14ac:dyDescent="0.2">
      <c r="A810" s="112"/>
      <c r="B810" s="112"/>
      <c r="C810" s="112"/>
      <c r="D810" s="112"/>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2.75" customHeight="1" x14ac:dyDescent="0.2">
      <c r="A811" s="112"/>
      <c r="B811" s="112"/>
      <c r="C811" s="112"/>
      <c r="D811" s="112"/>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2.75" customHeight="1" x14ac:dyDescent="0.2">
      <c r="A812" s="112"/>
      <c r="B812" s="112"/>
      <c r="C812" s="112"/>
      <c r="D812" s="112"/>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2.75" customHeight="1" x14ac:dyDescent="0.2">
      <c r="A813" s="112"/>
      <c r="B813" s="112"/>
      <c r="C813" s="112"/>
      <c r="D813" s="112"/>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2.75" customHeight="1" x14ac:dyDescent="0.2">
      <c r="A814" s="112"/>
      <c r="B814" s="112"/>
      <c r="C814" s="112"/>
      <c r="D814" s="112"/>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2.75" customHeight="1" x14ac:dyDescent="0.2">
      <c r="A815" s="112"/>
      <c r="B815" s="112"/>
      <c r="C815" s="112"/>
      <c r="D815" s="112"/>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2.75" customHeight="1" x14ac:dyDescent="0.2">
      <c r="A816" s="112"/>
      <c r="B816" s="112"/>
      <c r="C816" s="112"/>
      <c r="D816" s="112"/>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2.75" customHeight="1" x14ac:dyDescent="0.2">
      <c r="A817" s="112"/>
      <c r="B817" s="112"/>
      <c r="C817" s="112"/>
      <c r="D817" s="112"/>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2.75" customHeight="1" x14ac:dyDescent="0.2">
      <c r="A818" s="112"/>
      <c r="B818" s="112"/>
      <c r="C818" s="112"/>
      <c r="D818" s="112"/>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2.75" customHeight="1" x14ac:dyDescent="0.2">
      <c r="A819" s="112"/>
      <c r="B819" s="112"/>
      <c r="C819" s="112"/>
      <c r="D819" s="112"/>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2.75" customHeight="1" x14ac:dyDescent="0.2">
      <c r="A820" s="112"/>
      <c r="B820" s="112"/>
      <c r="C820" s="112"/>
      <c r="D820" s="112"/>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2.75" customHeight="1" x14ac:dyDescent="0.2">
      <c r="A821" s="112"/>
      <c r="B821" s="112"/>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2.75" customHeight="1" x14ac:dyDescent="0.2">
      <c r="A822" s="112"/>
      <c r="B822" s="112"/>
      <c r="C822" s="112"/>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2.75" customHeight="1" x14ac:dyDescent="0.2">
      <c r="A823" s="112"/>
      <c r="B823" s="112"/>
      <c r="C823" s="112"/>
      <c r="D823" s="112"/>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2.75" customHeight="1" x14ac:dyDescent="0.2">
      <c r="A824" s="112"/>
      <c r="B824" s="112"/>
      <c r="C824" s="112"/>
      <c r="D824" s="112"/>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2.75" customHeight="1" x14ac:dyDescent="0.2">
      <c r="A825" s="112"/>
      <c r="B825" s="112"/>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2.75" customHeight="1" x14ac:dyDescent="0.2">
      <c r="A826" s="112"/>
      <c r="B826" s="112"/>
      <c r="C826" s="112"/>
      <c r="D826" s="112"/>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2.75" customHeight="1" x14ac:dyDescent="0.2">
      <c r="A827" s="112"/>
      <c r="B827" s="112"/>
      <c r="C827" s="112"/>
      <c r="D827" s="112"/>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2.75" customHeight="1" x14ac:dyDescent="0.2">
      <c r="A828" s="112"/>
      <c r="B828" s="112"/>
      <c r="C828" s="112"/>
      <c r="D828" s="112"/>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2.75" customHeight="1" x14ac:dyDescent="0.2">
      <c r="A829" s="112"/>
      <c r="B829" s="112"/>
      <c r="C829" s="112"/>
      <c r="D829" s="112"/>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2.75" customHeight="1" x14ac:dyDescent="0.2">
      <c r="A830" s="112"/>
      <c r="B830" s="112"/>
      <c r="C830" s="112"/>
      <c r="D830" s="112"/>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2.75" customHeight="1" x14ac:dyDescent="0.2">
      <c r="A831" s="112"/>
      <c r="B831" s="112"/>
      <c r="C831" s="112"/>
      <c r="D831" s="112"/>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2.75" customHeight="1" x14ac:dyDescent="0.2">
      <c r="A832" s="112"/>
      <c r="B832" s="112"/>
      <c r="C832" s="112"/>
      <c r="D832" s="112"/>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2.75" customHeight="1" x14ac:dyDescent="0.2">
      <c r="A833" s="112"/>
      <c r="B833" s="112"/>
      <c r="C833" s="112"/>
      <c r="D833" s="112"/>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2.75" customHeight="1" x14ac:dyDescent="0.2">
      <c r="A834" s="112"/>
      <c r="B834" s="112"/>
      <c r="C834" s="112"/>
      <c r="D834" s="112"/>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2.75" customHeight="1" x14ac:dyDescent="0.2">
      <c r="A835" s="112"/>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2.75" customHeight="1" x14ac:dyDescent="0.2">
      <c r="A836" s="112"/>
      <c r="B836" s="112"/>
      <c r="C836" s="112"/>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2.75" customHeight="1" x14ac:dyDescent="0.2">
      <c r="A837" s="112"/>
      <c r="B837" s="112"/>
      <c r="C837" s="112"/>
      <c r="D837" s="112"/>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2.75" customHeight="1" x14ac:dyDescent="0.2">
      <c r="A838" s="112"/>
      <c r="B838" s="112"/>
      <c r="C838" s="112"/>
      <c r="D838" s="112"/>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2.75" customHeight="1" x14ac:dyDescent="0.2">
      <c r="A839" s="112"/>
      <c r="B839" s="112"/>
      <c r="C839" s="112"/>
      <c r="D839" s="112"/>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2.75" customHeight="1" x14ac:dyDescent="0.2">
      <c r="A840" s="112"/>
      <c r="B840" s="112"/>
      <c r="C840" s="112"/>
      <c r="D840" s="112"/>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2.75" customHeight="1" x14ac:dyDescent="0.2">
      <c r="A841" s="112"/>
      <c r="B841" s="112"/>
      <c r="C841" s="112"/>
      <c r="D841" s="112"/>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2.75" customHeight="1" x14ac:dyDescent="0.2">
      <c r="A842" s="112"/>
      <c r="B842" s="112"/>
      <c r="C842" s="112"/>
      <c r="D842" s="112"/>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2.75" customHeight="1" x14ac:dyDescent="0.2">
      <c r="A843" s="112"/>
      <c r="B843" s="112"/>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2.75" customHeight="1" x14ac:dyDescent="0.2">
      <c r="A844" s="112"/>
      <c r="B844" s="112"/>
      <c r="C844" s="112"/>
      <c r="D844" s="112"/>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2.75" customHeight="1" x14ac:dyDescent="0.2">
      <c r="A845" s="112"/>
      <c r="B845" s="112"/>
      <c r="C845" s="112"/>
      <c r="D845" s="112"/>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2.75" customHeight="1" x14ac:dyDescent="0.2">
      <c r="A846" s="112"/>
      <c r="B846" s="112"/>
      <c r="C846" s="112"/>
      <c r="D846" s="112"/>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2.75" customHeight="1" x14ac:dyDescent="0.2">
      <c r="A847" s="112"/>
      <c r="B847" s="112"/>
      <c r="C847" s="112"/>
      <c r="D847" s="112"/>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2.75" customHeight="1" x14ac:dyDescent="0.2">
      <c r="A848" s="112"/>
      <c r="B848" s="112"/>
      <c r="C848" s="112"/>
      <c r="D848" s="112"/>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2.75" customHeight="1" x14ac:dyDescent="0.2">
      <c r="A849" s="112"/>
      <c r="B849" s="112"/>
      <c r="C849" s="112"/>
      <c r="D849" s="112"/>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2.75" customHeight="1" x14ac:dyDescent="0.2">
      <c r="A850" s="112"/>
      <c r="B850" s="112"/>
      <c r="C850" s="112"/>
      <c r="D850" s="112"/>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2.75" customHeight="1" x14ac:dyDescent="0.2">
      <c r="A851" s="112"/>
      <c r="B851" s="112"/>
      <c r="C851" s="112"/>
      <c r="D851" s="112"/>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2.75" customHeight="1" x14ac:dyDescent="0.2">
      <c r="A852" s="112"/>
      <c r="B852" s="112"/>
      <c r="C852" s="112"/>
      <c r="D852" s="112"/>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2.75" customHeight="1" x14ac:dyDescent="0.2">
      <c r="A853" s="112"/>
      <c r="B853" s="112"/>
      <c r="C853" s="112"/>
      <c r="D853" s="112"/>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2.75" customHeight="1" x14ac:dyDescent="0.2">
      <c r="A854" s="112"/>
      <c r="B854" s="112"/>
      <c r="C854" s="112"/>
      <c r="D854" s="112"/>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2.75" customHeight="1" x14ac:dyDescent="0.2">
      <c r="A855" s="112"/>
      <c r="B855" s="112"/>
      <c r="C855" s="112"/>
      <c r="D855" s="112"/>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2.75" customHeight="1" x14ac:dyDescent="0.2">
      <c r="A856" s="112"/>
      <c r="B856" s="112"/>
      <c r="C856" s="112"/>
      <c r="D856" s="112"/>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2.75" customHeight="1" x14ac:dyDescent="0.2">
      <c r="A857" s="112"/>
      <c r="B857" s="112"/>
      <c r="C857" s="112"/>
      <c r="D857" s="112"/>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2.75" customHeight="1" x14ac:dyDescent="0.2">
      <c r="A858" s="112"/>
      <c r="B858" s="112"/>
      <c r="C858" s="112"/>
      <c r="D858" s="112"/>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2.75" customHeight="1" x14ac:dyDescent="0.2">
      <c r="A859" s="112"/>
      <c r="B859" s="112"/>
      <c r="C859" s="112"/>
      <c r="D859" s="112"/>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2.75" customHeight="1" x14ac:dyDescent="0.2">
      <c r="A860" s="112"/>
      <c r="B860" s="112"/>
      <c r="C860" s="112"/>
      <c r="D860" s="112"/>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2.75" customHeight="1" x14ac:dyDescent="0.2">
      <c r="A861" s="112"/>
      <c r="B861" s="112"/>
      <c r="C861" s="112"/>
      <c r="D861" s="112"/>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2.75" customHeight="1" x14ac:dyDescent="0.2">
      <c r="A862" s="112"/>
      <c r="B862" s="112"/>
      <c r="C862" s="112"/>
      <c r="D862" s="112"/>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2.75" customHeight="1" x14ac:dyDescent="0.2">
      <c r="A863" s="112"/>
      <c r="B863" s="112"/>
      <c r="C863" s="112"/>
      <c r="D863" s="112"/>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2.75" customHeight="1" x14ac:dyDescent="0.2">
      <c r="A864" s="112"/>
      <c r="B864" s="112"/>
      <c r="C864" s="112"/>
      <c r="D864" s="112"/>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2.75" customHeight="1" x14ac:dyDescent="0.2">
      <c r="A865" s="112"/>
      <c r="B865" s="112"/>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2.75" customHeight="1" x14ac:dyDescent="0.2">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2.75" customHeight="1" x14ac:dyDescent="0.2">
      <c r="A867" s="112"/>
      <c r="B867" s="112"/>
      <c r="C867" s="112"/>
      <c r="D867" s="112"/>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2.75" customHeight="1" x14ac:dyDescent="0.2">
      <c r="A868" s="112"/>
      <c r="B868" s="112"/>
      <c r="C868" s="112"/>
      <c r="D868" s="112"/>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2.75" customHeight="1" x14ac:dyDescent="0.2">
      <c r="A869" s="112"/>
      <c r="B869" s="112"/>
      <c r="C869" s="112"/>
      <c r="D869" s="112"/>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2.75" customHeight="1" x14ac:dyDescent="0.2">
      <c r="A870" s="112"/>
      <c r="B870" s="112"/>
      <c r="C870" s="112"/>
      <c r="D870" s="112"/>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2.75" customHeight="1" x14ac:dyDescent="0.2">
      <c r="A871" s="112"/>
      <c r="B871" s="112"/>
      <c r="C871" s="112"/>
      <c r="D871" s="112"/>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2.75" customHeight="1" x14ac:dyDescent="0.2">
      <c r="A872" s="112"/>
      <c r="B872" s="112"/>
      <c r="C872" s="112"/>
      <c r="D872" s="112"/>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2.75" customHeight="1" x14ac:dyDescent="0.2">
      <c r="A873" s="112"/>
      <c r="B873" s="112"/>
      <c r="C873" s="112"/>
      <c r="D873" s="112"/>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2.75" customHeight="1" x14ac:dyDescent="0.2">
      <c r="A874" s="112"/>
      <c r="B874" s="112"/>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2.75" customHeight="1" x14ac:dyDescent="0.2">
      <c r="A875" s="112"/>
      <c r="B875" s="112"/>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2.75" customHeight="1" x14ac:dyDescent="0.2">
      <c r="A876" s="112"/>
      <c r="B876" s="112"/>
      <c r="C876" s="112"/>
      <c r="D876" s="112"/>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2.75" customHeight="1" x14ac:dyDescent="0.2">
      <c r="A877" s="112"/>
      <c r="B877" s="112"/>
      <c r="C877" s="112"/>
      <c r="D877" s="112"/>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2.75" customHeight="1" x14ac:dyDescent="0.2">
      <c r="A878" s="112"/>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2.75" customHeight="1" x14ac:dyDescent="0.2">
      <c r="A879" s="112"/>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2.75" customHeight="1" x14ac:dyDescent="0.2">
      <c r="A880" s="112"/>
      <c r="B880" s="112"/>
      <c r="C880" s="112"/>
      <c r="D880" s="112"/>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2.75" customHeight="1" x14ac:dyDescent="0.2">
      <c r="A881" s="112"/>
      <c r="B881" s="112"/>
      <c r="C881" s="112"/>
      <c r="D881" s="112"/>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2.75" customHeight="1" x14ac:dyDescent="0.2">
      <c r="A882" s="112"/>
      <c r="B882" s="112"/>
      <c r="C882" s="112"/>
      <c r="D882" s="112"/>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2.75" customHeight="1" x14ac:dyDescent="0.2">
      <c r="A883" s="112"/>
      <c r="B883" s="112"/>
      <c r="C883" s="112"/>
      <c r="D883" s="112"/>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2.75" customHeight="1" x14ac:dyDescent="0.2">
      <c r="A884" s="112"/>
      <c r="B884" s="112"/>
      <c r="C884" s="112"/>
      <c r="D884" s="112"/>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2.75" customHeight="1" x14ac:dyDescent="0.2">
      <c r="A885" s="112"/>
      <c r="B885" s="112"/>
      <c r="C885" s="112"/>
      <c r="D885" s="112"/>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2.75" customHeight="1" x14ac:dyDescent="0.2">
      <c r="A886" s="112"/>
      <c r="B886" s="112"/>
      <c r="C886" s="112"/>
      <c r="D886" s="112"/>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2.75" customHeight="1" x14ac:dyDescent="0.2">
      <c r="A887" s="112"/>
      <c r="B887" s="112"/>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2.75" customHeight="1" x14ac:dyDescent="0.2">
      <c r="A888" s="112"/>
      <c r="B888" s="112"/>
      <c r="C888" s="112"/>
      <c r="D888" s="112"/>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2.75" customHeight="1" x14ac:dyDescent="0.2">
      <c r="A889" s="112"/>
      <c r="B889" s="112"/>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2.75" customHeight="1" x14ac:dyDescent="0.2">
      <c r="A890" s="112"/>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2.75" customHeight="1" x14ac:dyDescent="0.2">
      <c r="A891" s="112"/>
      <c r="B891" s="112"/>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2.75" customHeight="1" x14ac:dyDescent="0.2">
      <c r="A892" s="112"/>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2.75" customHeight="1" x14ac:dyDescent="0.2">
      <c r="A893" s="112"/>
      <c r="B893" s="112"/>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2.75" customHeight="1" x14ac:dyDescent="0.2">
      <c r="A894" s="112"/>
      <c r="B894" s="112"/>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2.75" customHeight="1" x14ac:dyDescent="0.2">
      <c r="A895" s="112"/>
      <c r="B895" s="112"/>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2.75" customHeight="1" x14ac:dyDescent="0.2">
      <c r="A896" s="112"/>
      <c r="B896" s="112"/>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2.75" customHeight="1" x14ac:dyDescent="0.2">
      <c r="A897" s="112"/>
      <c r="B897" s="112"/>
      <c r="C897" s="112"/>
      <c r="D897" s="112"/>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2.75" customHeight="1" x14ac:dyDescent="0.2">
      <c r="A898" s="112"/>
      <c r="B898" s="112"/>
      <c r="C898" s="112"/>
      <c r="D898" s="112"/>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2.75" customHeight="1" x14ac:dyDescent="0.2">
      <c r="A899" s="112"/>
      <c r="B899" s="112"/>
      <c r="C899" s="112"/>
      <c r="D899" s="112"/>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2.75" customHeight="1" x14ac:dyDescent="0.2">
      <c r="A900" s="112"/>
      <c r="B900" s="112"/>
      <c r="C900" s="112"/>
      <c r="D900" s="112"/>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2.75" customHeight="1" x14ac:dyDescent="0.2">
      <c r="A901" s="112"/>
      <c r="B901" s="112"/>
      <c r="C901" s="112"/>
      <c r="D901" s="112"/>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2.75" customHeight="1" x14ac:dyDescent="0.2">
      <c r="A902" s="112"/>
      <c r="B902" s="112"/>
      <c r="C902" s="112"/>
      <c r="D902" s="112"/>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2.75" customHeight="1" x14ac:dyDescent="0.2">
      <c r="A903" s="112"/>
      <c r="B903" s="112"/>
      <c r="C903" s="112"/>
      <c r="D903" s="112"/>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2.75" customHeight="1" x14ac:dyDescent="0.2">
      <c r="A904" s="112"/>
      <c r="B904" s="112"/>
      <c r="C904" s="112"/>
      <c r="D904" s="112"/>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2.75" customHeight="1" x14ac:dyDescent="0.2">
      <c r="A905" s="112"/>
      <c r="B905" s="112"/>
      <c r="C905" s="112"/>
      <c r="D905" s="112"/>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2.75" customHeight="1" x14ac:dyDescent="0.2">
      <c r="A906" s="112"/>
      <c r="B906" s="112"/>
      <c r="C906" s="112"/>
      <c r="D906" s="112"/>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2.75" customHeight="1" x14ac:dyDescent="0.2">
      <c r="A907" s="112"/>
      <c r="B907" s="112"/>
      <c r="C907" s="112"/>
      <c r="D907" s="112"/>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2.75" customHeight="1" x14ac:dyDescent="0.2">
      <c r="A908" s="112"/>
      <c r="B908" s="112"/>
      <c r="C908" s="112"/>
      <c r="D908" s="112"/>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2.75" customHeight="1" x14ac:dyDescent="0.2">
      <c r="A909" s="112"/>
      <c r="B909" s="112"/>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2.75" customHeight="1" x14ac:dyDescent="0.2">
      <c r="A910" s="112"/>
      <c r="B910" s="112"/>
      <c r="C910" s="112"/>
      <c r="D910" s="112"/>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2.75" customHeight="1" x14ac:dyDescent="0.2">
      <c r="A911" s="112"/>
      <c r="B911" s="112"/>
      <c r="C911" s="112"/>
      <c r="D911" s="112"/>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2.75" customHeight="1" x14ac:dyDescent="0.2">
      <c r="A912" s="112"/>
      <c r="B912" s="112"/>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2.75" customHeight="1" x14ac:dyDescent="0.2">
      <c r="A913" s="112"/>
      <c r="B913" s="112"/>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2.75" customHeight="1" x14ac:dyDescent="0.2">
      <c r="A914" s="112"/>
      <c r="B914" s="112"/>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2.75" customHeight="1" x14ac:dyDescent="0.2">
      <c r="A915" s="112"/>
      <c r="B915" s="112"/>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2.75" customHeight="1" x14ac:dyDescent="0.2">
      <c r="A916" s="112"/>
      <c r="B916" s="112"/>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2.75" customHeight="1" x14ac:dyDescent="0.2">
      <c r="A917" s="112"/>
      <c r="B917" s="112"/>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2.75" customHeight="1" x14ac:dyDescent="0.2">
      <c r="A918" s="112"/>
      <c r="B918" s="112"/>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2.75" customHeight="1" x14ac:dyDescent="0.2">
      <c r="A919" s="112"/>
      <c r="B919" s="112"/>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2.75" customHeight="1" x14ac:dyDescent="0.2">
      <c r="A920" s="112"/>
      <c r="B920" s="112"/>
      <c r="C920" s="112"/>
      <c r="D920" s="112"/>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2.75" customHeight="1" x14ac:dyDescent="0.2">
      <c r="A921" s="112"/>
      <c r="B921" s="112"/>
      <c r="C921" s="112"/>
      <c r="D921" s="112"/>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2.75" customHeight="1" x14ac:dyDescent="0.2">
      <c r="A922" s="112"/>
      <c r="B922" s="112"/>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2.75" customHeight="1" x14ac:dyDescent="0.2">
      <c r="A923" s="112"/>
      <c r="B923" s="112"/>
      <c r="C923" s="112"/>
      <c r="D923" s="112"/>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2.75" customHeight="1" x14ac:dyDescent="0.2">
      <c r="A924" s="112"/>
      <c r="B924" s="112"/>
      <c r="C924" s="112"/>
      <c r="D924" s="112"/>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2.75" customHeight="1" x14ac:dyDescent="0.2">
      <c r="A925" s="112"/>
      <c r="B925" s="112"/>
      <c r="C925" s="112"/>
      <c r="D925" s="112"/>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2.75" customHeight="1" x14ac:dyDescent="0.2">
      <c r="A926" s="112"/>
      <c r="B926" s="112"/>
      <c r="C926" s="112"/>
      <c r="D926" s="112"/>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2.75" customHeight="1" x14ac:dyDescent="0.2">
      <c r="A927" s="112"/>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2.75" customHeight="1" x14ac:dyDescent="0.2">
      <c r="A928" s="112"/>
      <c r="B928" s="112"/>
      <c r="C928" s="112"/>
      <c r="D928" s="112"/>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2.75" customHeight="1" x14ac:dyDescent="0.2">
      <c r="A929" s="112"/>
      <c r="B929" s="112"/>
      <c r="C929" s="112"/>
      <c r="D929" s="112"/>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2.75" customHeight="1" x14ac:dyDescent="0.2">
      <c r="A930" s="112"/>
      <c r="B930" s="112"/>
      <c r="C930" s="112"/>
      <c r="D930" s="112"/>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2.75" customHeight="1" x14ac:dyDescent="0.2">
      <c r="A931" s="112"/>
      <c r="B931" s="112"/>
      <c r="C931" s="112"/>
      <c r="D931" s="112"/>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2.75" customHeight="1" x14ac:dyDescent="0.2">
      <c r="A932" s="112"/>
      <c r="B932" s="112"/>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2.75" customHeight="1" x14ac:dyDescent="0.2">
      <c r="A933" s="112"/>
      <c r="B933" s="112"/>
      <c r="C933" s="112"/>
      <c r="D933" s="112"/>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2.75" customHeight="1" x14ac:dyDescent="0.2">
      <c r="A934" s="112"/>
      <c r="B934" s="112"/>
      <c r="C934" s="112"/>
      <c r="D934" s="112"/>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2.75" customHeight="1" x14ac:dyDescent="0.2">
      <c r="A935" s="112"/>
      <c r="B935" s="112"/>
      <c r="C935" s="112"/>
      <c r="D935" s="112"/>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2.75" customHeight="1" x14ac:dyDescent="0.2">
      <c r="A936" s="112"/>
      <c r="B936" s="112"/>
      <c r="C936" s="112"/>
      <c r="D936" s="112"/>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2.75" customHeight="1" x14ac:dyDescent="0.2">
      <c r="A937" s="112"/>
      <c r="B937" s="112"/>
      <c r="C937" s="112"/>
      <c r="D937" s="112"/>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2.75" customHeight="1" x14ac:dyDescent="0.2">
      <c r="A938" s="112"/>
      <c r="B938" s="112"/>
      <c r="C938" s="112"/>
      <c r="D938" s="112"/>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2.75" customHeight="1" x14ac:dyDescent="0.2">
      <c r="A939" s="112"/>
      <c r="B939" s="112"/>
      <c r="C939" s="112"/>
      <c r="D939" s="112"/>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2.75" customHeight="1" x14ac:dyDescent="0.2">
      <c r="A940" s="112"/>
      <c r="B940" s="1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2.75" customHeight="1" x14ac:dyDescent="0.2">
      <c r="A941" s="112"/>
      <c r="B941" s="1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2.75" customHeight="1" x14ac:dyDescent="0.2">
      <c r="A942" s="112"/>
      <c r="B942" s="112"/>
      <c r="C942" s="112"/>
      <c r="D942" s="112"/>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2.75" customHeight="1" x14ac:dyDescent="0.2">
      <c r="A943" s="112"/>
      <c r="B943" s="112"/>
      <c r="C943" s="112"/>
      <c r="D943" s="112"/>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2.75" customHeight="1" x14ac:dyDescent="0.2">
      <c r="A944" s="112"/>
      <c r="B944" s="112"/>
      <c r="C944" s="112"/>
      <c r="D944" s="112"/>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2.75" customHeight="1" x14ac:dyDescent="0.2">
      <c r="A945" s="112"/>
      <c r="B945" s="1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2.75" customHeight="1" x14ac:dyDescent="0.2">
      <c r="A946" s="112"/>
      <c r="B946" s="112"/>
      <c r="C946" s="112"/>
      <c r="D946" s="112"/>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2.75" customHeight="1" x14ac:dyDescent="0.2">
      <c r="A947" s="112"/>
      <c r="B947" s="112"/>
      <c r="C947" s="112"/>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2.75" customHeight="1" x14ac:dyDescent="0.2">
      <c r="A948" s="112"/>
      <c r="B948" s="112"/>
      <c r="C948" s="112"/>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2.75" customHeight="1" x14ac:dyDescent="0.2">
      <c r="A949" s="112"/>
      <c r="B949" s="112"/>
      <c r="C949" s="112"/>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2.75" customHeight="1" x14ac:dyDescent="0.2">
      <c r="A950" s="112"/>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2.75" customHeight="1" x14ac:dyDescent="0.2">
      <c r="A951" s="112"/>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2.75" customHeight="1" x14ac:dyDescent="0.2">
      <c r="A952" s="112"/>
      <c r="B952" s="112"/>
      <c r="C952" s="112"/>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2.75" customHeight="1" x14ac:dyDescent="0.2">
      <c r="A953" s="112"/>
      <c r="B953" s="112"/>
      <c r="C953" s="112"/>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2.75" customHeight="1" x14ac:dyDescent="0.2">
      <c r="A954" s="112"/>
      <c r="B954" s="112"/>
      <c r="C954" s="112"/>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2.75" customHeight="1" x14ac:dyDescent="0.2">
      <c r="A955" s="112"/>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2.75" customHeight="1" x14ac:dyDescent="0.2">
      <c r="A956" s="112"/>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2.75" customHeight="1" x14ac:dyDescent="0.2">
      <c r="A957" s="112"/>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2.75" customHeight="1" x14ac:dyDescent="0.2">
      <c r="A958" s="112"/>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2.75" customHeight="1" x14ac:dyDescent="0.2">
      <c r="A959" s="112"/>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2.75" customHeight="1" x14ac:dyDescent="0.2">
      <c r="A960" s="112"/>
      <c r="B960" s="112"/>
      <c r="C960" s="112"/>
      <c r="D960" s="112"/>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2.75" customHeight="1" x14ac:dyDescent="0.2">
      <c r="A961" s="112"/>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2.75" customHeight="1" x14ac:dyDescent="0.2">
      <c r="A962" s="112"/>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2.75" customHeight="1" x14ac:dyDescent="0.2">
      <c r="A963" s="112"/>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2.75" customHeight="1" x14ac:dyDescent="0.2">
      <c r="A964" s="112"/>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2.75" customHeight="1" x14ac:dyDescent="0.2">
      <c r="A965" s="112"/>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2.75" customHeight="1" x14ac:dyDescent="0.2">
      <c r="A966" s="112"/>
      <c r="B966" s="112"/>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2.75" customHeight="1" x14ac:dyDescent="0.2">
      <c r="A967" s="112"/>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2.75" customHeight="1" x14ac:dyDescent="0.2">
      <c r="A968" s="112"/>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2.75" customHeight="1" x14ac:dyDescent="0.2">
      <c r="A969" s="112"/>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2.75" customHeight="1" x14ac:dyDescent="0.2">
      <c r="A970" s="112"/>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2.75" customHeight="1" x14ac:dyDescent="0.2">
      <c r="A971" s="112"/>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2.75" customHeight="1" x14ac:dyDescent="0.2">
      <c r="A972" s="112"/>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2.75" customHeight="1" x14ac:dyDescent="0.2">
      <c r="A973" s="112"/>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2.75" customHeight="1" x14ac:dyDescent="0.2">
      <c r="A974" s="112"/>
      <c r="B974" s="112"/>
      <c r="C974" s="1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2.75" customHeight="1" x14ac:dyDescent="0.2">
      <c r="A975" s="112"/>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2.75" customHeight="1" x14ac:dyDescent="0.2">
      <c r="A976" s="112"/>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2.75" customHeight="1" x14ac:dyDescent="0.2">
      <c r="A977" s="112"/>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2.75" customHeight="1" x14ac:dyDescent="0.2">
      <c r="A978" s="112"/>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2.75" customHeight="1" x14ac:dyDescent="0.2">
      <c r="A979" s="112"/>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2.75" customHeight="1" x14ac:dyDescent="0.2">
      <c r="A980" s="112"/>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2.75" customHeight="1" x14ac:dyDescent="0.2">
      <c r="A981" s="112"/>
      <c r="B981" s="112"/>
      <c r="C981" s="112"/>
      <c r="D981" s="112"/>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2.75" customHeight="1" x14ac:dyDescent="0.2">
      <c r="A982" s="112"/>
      <c r="B982" s="112"/>
      <c r="C982" s="112"/>
      <c r="D982" s="112"/>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2.75" customHeight="1" x14ac:dyDescent="0.2">
      <c r="A983" s="112"/>
      <c r="B983" s="112"/>
      <c r="C983" s="112"/>
      <c r="D983" s="112"/>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2.75" customHeight="1" x14ac:dyDescent="0.2">
      <c r="A984" s="112"/>
      <c r="B984" s="112"/>
      <c r="C984" s="112"/>
      <c r="D984" s="112"/>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2.75" customHeight="1" x14ac:dyDescent="0.2">
      <c r="A985" s="112"/>
      <c r="B985" s="112"/>
      <c r="C985" s="112"/>
      <c r="D985" s="112"/>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2.75" customHeight="1" x14ac:dyDescent="0.2">
      <c r="A986" s="112"/>
      <c r="B986" s="112"/>
      <c r="C986" s="112"/>
      <c r="D986" s="112"/>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2.75" customHeight="1" x14ac:dyDescent="0.2">
      <c r="A987" s="112"/>
      <c r="B987" s="112"/>
      <c r="C987" s="112"/>
      <c r="D987" s="112"/>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2.75" customHeight="1" x14ac:dyDescent="0.2">
      <c r="A988" s="112"/>
      <c r="B988" s="112"/>
      <c r="C988" s="112"/>
      <c r="D988" s="112"/>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2.75" customHeight="1" x14ac:dyDescent="0.2">
      <c r="A989" s="112"/>
      <c r="B989" s="112"/>
      <c r="C989" s="112"/>
      <c r="D989" s="112"/>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2.75" customHeight="1" x14ac:dyDescent="0.2">
      <c r="A990" s="112"/>
      <c r="B990" s="112"/>
      <c r="C990" s="1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2.75" customHeight="1" x14ac:dyDescent="0.2">
      <c r="A991" s="112"/>
      <c r="B991" s="112"/>
      <c r="C991" s="112"/>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2.75" customHeight="1" x14ac:dyDescent="0.2">
      <c r="A992" s="112"/>
      <c r="B992" s="112"/>
      <c r="C992" s="112"/>
      <c r="D992" s="112"/>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2.75" customHeight="1" x14ac:dyDescent="0.2">
      <c r="A993" s="112"/>
      <c r="B993" s="112"/>
      <c r="C993" s="112"/>
      <c r="D993" s="112"/>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2.75" customHeight="1" x14ac:dyDescent="0.2">
      <c r="A994" s="112"/>
      <c r="B994" s="112"/>
      <c r="C994" s="112"/>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2.75" customHeight="1" x14ac:dyDescent="0.2">
      <c r="A995" s="112"/>
      <c r="B995" s="112"/>
      <c r="C995" s="112"/>
      <c r="D995" s="112"/>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2.75" customHeight="1" x14ac:dyDescent="0.2">
      <c r="A996" s="112"/>
      <c r="B996" s="112"/>
      <c r="C996" s="112"/>
      <c r="D996" s="112"/>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2.75" customHeight="1" x14ac:dyDescent="0.2">
      <c r="A997" s="112"/>
      <c r="B997" s="112"/>
      <c r="C997" s="112"/>
      <c r="D997" s="112"/>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2.75" customHeight="1" x14ac:dyDescent="0.2">
      <c r="A998" s="112"/>
      <c r="B998" s="112"/>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2.75" customHeight="1" x14ac:dyDescent="0.2">
      <c r="A999" s="112"/>
      <c r="B999" s="112"/>
      <c r="C999" s="112"/>
      <c r="D999" s="112"/>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2.75" customHeight="1" x14ac:dyDescent="0.2">
      <c r="A1000" s="112"/>
      <c r="B1000" s="112"/>
      <c r="C1000" s="112"/>
      <c r="D1000" s="112"/>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35" priority="1" operator="equal">
      <formula>$I$15</formula>
    </cfRule>
  </conditionalFormatting>
  <conditionalFormatting sqref="C15">
    <cfRule type="cellIs" dxfId="34" priority="2" operator="equal">
      <formula>$I$15</formula>
    </cfRule>
  </conditionalFormatting>
  <conditionalFormatting sqref="K15:K92">
    <cfRule type="cellIs" dxfId="33" priority="3" operator="equal">
      <formula>$I$7</formula>
    </cfRule>
  </conditionalFormatting>
  <conditionalFormatting sqref="K15:K92">
    <cfRule type="cellIs" dxfId="32" priority="4" operator="equal">
      <formula>$I$8</formula>
    </cfRule>
  </conditionalFormatting>
  <conditionalFormatting sqref="K15:K92">
    <cfRule type="cellIs" dxfId="31" priority="5" operator="equal">
      <formula>$I$9</formula>
    </cfRule>
  </conditionalFormatting>
  <conditionalFormatting sqref="K15:K92">
    <cfRule type="cellIs" dxfId="30" priority="6" operator="between">
      <formula>0</formula>
      <formula>$I$10</formula>
    </cfRule>
  </conditionalFormatting>
  <conditionalFormatting sqref="L15 L39 L56 L68 L82">
    <cfRule type="cellIs" dxfId="29" priority="7" operator="between">
      <formula>0.76</formula>
      <formula>1</formula>
    </cfRule>
  </conditionalFormatting>
  <conditionalFormatting sqref="L15 L39 L56 L68 L82">
    <cfRule type="cellIs" dxfId="28" priority="8" operator="between">
      <formula>0.51</formula>
      <formula>0.75</formula>
    </cfRule>
  </conditionalFormatting>
  <conditionalFormatting sqref="L15 L39 L56 L68 L82">
    <cfRule type="cellIs" dxfId="27" priority="9" operator="between">
      <formula>0.26</formula>
      <formula>0.5</formula>
    </cfRule>
  </conditionalFormatting>
  <conditionalFormatting sqref="L15 L39 L56 L68 L82">
    <cfRule type="cellIs" dxfId="26" priority="10" operator="between">
      <formula>0</formula>
      <formula>0.25</formula>
    </cfRule>
  </conditionalFormatting>
  <conditionalFormatting sqref="K93:K95">
    <cfRule type="cellIs" dxfId="25" priority="11" operator="equal">
      <formula>$I$7</formula>
    </cfRule>
  </conditionalFormatting>
  <conditionalFormatting sqref="K93:K95">
    <cfRule type="cellIs" dxfId="24" priority="12" operator="equal">
      <formula>$I$8</formula>
    </cfRule>
  </conditionalFormatting>
  <conditionalFormatting sqref="K93:K95">
    <cfRule type="cellIs" dxfId="23" priority="13" operator="equal">
      <formula>$I$9</formula>
    </cfRule>
  </conditionalFormatting>
  <conditionalFormatting sqref="K93:K95">
    <cfRule type="cellIs" dxfId="22" priority="14" operator="between">
      <formula>0</formula>
      <formula>$I$10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C13" zoomScale="64" zoomScaleNormal="64" workbookViewId="0">
      <selection activeCell="E21" sqref="E21"/>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68.140625"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151"/>
      <c r="B1" s="151"/>
      <c r="C1" s="151"/>
      <c r="D1" s="151"/>
      <c r="E1" s="151"/>
      <c r="F1" s="151"/>
      <c r="G1" s="151"/>
      <c r="H1" s="151"/>
      <c r="I1" s="151"/>
      <c r="J1" s="151"/>
      <c r="K1" s="151"/>
      <c r="L1" s="151"/>
      <c r="M1" s="151"/>
      <c r="N1" s="151"/>
      <c r="O1" s="151"/>
      <c r="P1" s="151"/>
      <c r="Q1" s="151"/>
      <c r="R1" s="151"/>
      <c r="S1" s="151"/>
      <c r="T1" s="151"/>
      <c r="U1" s="151"/>
      <c r="V1" s="151"/>
      <c r="W1" s="151"/>
      <c r="X1" s="151"/>
      <c r="Y1" s="151"/>
      <c r="Z1" s="151"/>
    </row>
    <row r="2" spans="1:26" ht="18" customHeight="1" x14ac:dyDescent="0.2">
      <c r="A2" s="151"/>
      <c r="B2" s="152"/>
      <c r="C2" s="153"/>
      <c r="D2" s="153"/>
      <c r="E2" s="153"/>
      <c r="F2" s="153"/>
      <c r="G2" s="153"/>
      <c r="H2" s="153"/>
      <c r="I2" s="153"/>
      <c r="J2" s="153"/>
      <c r="K2" s="153"/>
      <c r="L2" s="153"/>
      <c r="M2" s="153"/>
      <c r="N2" s="153"/>
      <c r="O2" s="153"/>
      <c r="P2" s="154"/>
      <c r="Q2" s="151"/>
      <c r="R2" s="151"/>
      <c r="S2" s="151"/>
      <c r="T2" s="151"/>
      <c r="U2" s="151"/>
      <c r="V2" s="151"/>
      <c r="W2" s="151"/>
      <c r="X2" s="151"/>
      <c r="Y2" s="151"/>
      <c r="Z2" s="151"/>
    </row>
    <row r="3" spans="1:26" ht="18" customHeight="1" x14ac:dyDescent="0.3">
      <c r="A3" s="151"/>
      <c r="B3" s="155"/>
      <c r="C3" s="151"/>
      <c r="D3" s="151"/>
      <c r="E3" s="481" t="s">
        <v>689</v>
      </c>
      <c r="F3" s="482" t="s">
        <v>690</v>
      </c>
      <c r="G3" s="483"/>
      <c r="H3" s="483"/>
      <c r="I3" s="483"/>
      <c r="J3" s="483"/>
      <c r="K3" s="483"/>
      <c r="L3" s="483"/>
      <c r="M3" s="484"/>
      <c r="N3" s="156"/>
      <c r="O3" s="156"/>
      <c r="P3" s="157"/>
      <c r="Q3" s="151"/>
      <c r="R3" s="151"/>
      <c r="S3" s="151"/>
      <c r="T3" s="151"/>
      <c r="U3" s="151"/>
      <c r="V3" s="151"/>
      <c r="W3" s="151"/>
      <c r="X3" s="151"/>
      <c r="Y3" s="151"/>
      <c r="Z3" s="151"/>
    </row>
    <row r="4" spans="1:26" ht="18" customHeight="1" x14ac:dyDescent="0.3">
      <c r="A4" s="151"/>
      <c r="B4" s="155"/>
      <c r="C4" s="151"/>
      <c r="D4" s="151"/>
      <c r="E4" s="293"/>
      <c r="F4" s="485"/>
      <c r="G4" s="486"/>
      <c r="H4" s="486"/>
      <c r="I4" s="486"/>
      <c r="J4" s="486"/>
      <c r="K4" s="486"/>
      <c r="L4" s="486"/>
      <c r="M4" s="487"/>
      <c r="N4" s="156"/>
      <c r="O4" s="156"/>
      <c r="P4" s="157"/>
      <c r="Q4" s="151"/>
      <c r="R4" s="151"/>
      <c r="S4" s="151"/>
      <c r="T4" s="151"/>
      <c r="U4" s="151"/>
      <c r="V4" s="151"/>
      <c r="W4" s="151"/>
      <c r="X4" s="151"/>
      <c r="Y4" s="151"/>
      <c r="Z4" s="151"/>
    </row>
    <row r="5" spans="1:26" ht="41.25" customHeight="1" x14ac:dyDescent="0.3">
      <c r="A5" s="151"/>
      <c r="B5" s="155"/>
      <c r="C5" s="151"/>
      <c r="D5" s="151"/>
      <c r="E5" s="158" t="s">
        <v>691</v>
      </c>
      <c r="F5" s="488" t="s">
        <v>692</v>
      </c>
      <c r="G5" s="341"/>
      <c r="H5" s="341"/>
      <c r="I5" s="341"/>
      <c r="J5" s="341"/>
      <c r="K5" s="341"/>
      <c r="L5" s="341"/>
      <c r="M5" s="245"/>
      <c r="N5" s="159"/>
      <c r="O5" s="159"/>
      <c r="P5" s="157"/>
      <c r="Q5" s="151"/>
      <c r="R5" s="151"/>
      <c r="S5" s="151"/>
      <c r="T5" s="151"/>
      <c r="U5" s="151"/>
      <c r="V5" s="151"/>
      <c r="W5" s="151"/>
      <c r="X5" s="151"/>
      <c r="Y5" s="151"/>
      <c r="Z5" s="151"/>
    </row>
    <row r="6" spans="1:26" ht="18" customHeight="1" x14ac:dyDescent="0.3">
      <c r="A6" s="151"/>
      <c r="B6" s="155"/>
      <c r="C6" s="151"/>
      <c r="D6" s="151"/>
      <c r="E6" s="160"/>
      <c r="F6" s="159"/>
      <c r="G6" s="159"/>
      <c r="H6" s="159"/>
      <c r="I6" s="159"/>
      <c r="J6" s="159"/>
      <c r="K6" s="159"/>
      <c r="L6" s="159"/>
      <c r="M6" s="151"/>
      <c r="N6" s="151"/>
      <c r="O6" s="151"/>
      <c r="P6" s="157"/>
      <c r="Q6" s="151"/>
      <c r="R6" s="151"/>
      <c r="S6" s="151"/>
      <c r="T6" s="151"/>
      <c r="U6" s="151"/>
      <c r="V6" s="151"/>
      <c r="W6" s="151"/>
      <c r="X6" s="151"/>
      <c r="Y6" s="151"/>
      <c r="Z6" s="151"/>
    </row>
    <row r="7" spans="1:26" ht="93" customHeight="1" x14ac:dyDescent="0.2">
      <c r="A7" s="151"/>
      <c r="B7" s="155"/>
      <c r="C7" s="151"/>
      <c r="D7" s="151"/>
      <c r="E7" s="151"/>
      <c r="F7" s="151"/>
      <c r="G7" s="151"/>
      <c r="H7" s="151"/>
      <c r="I7" s="489" t="s">
        <v>693</v>
      </c>
      <c r="J7" s="466"/>
      <c r="K7" s="467"/>
      <c r="L7" s="151"/>
      <c r="M7" s="236">
        <f>+AVERAGE(G25,G27,G29,G31,G33)</f>
        <v>0.8038340336134453</v>
      </c>
      <c r="N7" s="161"/>
      <c r="O7" s="161"/>
      <c r="P7" s="157"/>
      <c r="Q7" s="151"/>
      <c r="R7" s="151"/>
      <c r="S7" s="151"/>
      <c r="T7" s="151"/>
      <c r="U7" s="151"/>
      <c r="V7" s="151"/>
      <c r="W7" s="151"/>
      <c r="X7" s="151"/>
      <c r="Y7" s="151"/>
      <c r="Z7" s="151"/>
    </row>
    <row r="8" spans="1:26" ht="18" customHeight="1" x14ac:dyDescent="0.25">
      <c r="A8" s="151"/>
      <c r="B8" s="155"/>
      <c r="C8" s="151"/>
      <c r="D8" s="151"/>
      <c r="E8" s="151"/>
      <c r="F8" s="151"/>
      <c r="G8" s="151"/>
      <c r="H8" s="151"/>
      <c r="I8" s="151"/>
      <c r="J8" s="151"/>
      <c r="K8" s="151"/>
      <c r="L8" s="151"/>
      <c r="M8" s="162"/>
      <c r="N8" s="162"/>
      <c r="O8" s="162"/>
      <c r="P8" s="157"/>
      <c r="Q8" s="151"/>
      <c r="R8" s="151"/>
      <c r="S8" s="151"/>
      <c r="T8" s="151"/>
      <c r="U8" s="151"/>
      <c r="V8" s="151"/>
      <c r="W8" s="151"/>
      <c r="X8" s="151"/>
      <c r="Y8" s="151"/>
      <c r="Z8" s="151"/>
    </row>
    <row r="9" spans="1:26" ht="18" customHeight="1" x14ac:dyDescent="0.2">
      <c r="A9" s="151"/>
      <c r="B9" s="155"/>
      <c r="C9" s="151"/>
      <c r="D9" s="151"/>
      <c r="E9" s="151"/>
      <c r="F9" s="151"/>
      <c r="G9" s="151"/>
      <c r="H9" s="151"/>
      <c r="I9" s="151"/>
      <c r="J9" s="151"/>
      <c r="K9" s="151"/>
      <c r="L9" s="151"/>
      <c r="M9" s="151"/>
      <c r="N9" s="151"/>
      <c r="O9" s="151"/>
      <c r="P9" s="157"/>
      <c r="Q9" s="151"/>
      <c r="R9" s="151"/>
      <c r="S9" s="151"/>
      <c r="T9" s="151"/>
      <c r="U9" s="151"/>
      <c r="V9" s="151"/>
      <c r="W9" s="151"/>
      <c r="X9" s="151"/>
      <c r="Y9" s="151"/>
      <c r="Z9" s="151"/>
    </row>
    <row r="10" spans="1:26" ht="12.75" customHeight="1" x14ac:dyDescent="0.2">
      <c r="A10" s="151"/>
      <c r="B10" s="155"/>
      <c r="C10" s="151"/>
      <c r="D10" s="151"/>
      <c r="E10" s="151"/>
      <c r="F10" s="151"/>
      <c r="G10" s="151"/>
      <c r="H10" s="151"/>
      <c r="I10" s="151"/>
      <c r="J10" s="151"/>
      <c r="K10" s="151"/>
      <c r="L10" s="151"/>
      <c r="M10" s="151"/>
      <c r="N10" s="151"/>
      <c r="O10" s="151"/>
      <c r="P10" s="157"/>
      <c r="Q10" s="151"/>
      <c r="R10" s="151"/>
      <c r="S10" s="151"/>
      <c r="T10" s="151"/>
      <c r="U10" s="151"/>
      <c r="V10" s="151"/>
      <c r="W10" s="151"/>
      <c r="X10" s="151"/>
      <c r="Y10" s="151"/>
      <c r="Z10" s="151"/>
    </row>
    <row r="11" spans="1:26" ht="12.75" customHeight="1" x14ac:dyDescent="0.2">
      <c r="A11" s="151"/>
      <c r="B11" s="155"/>
      <c r="C11" s="151"/>
      <c r="D11" s="151"/>
      <c r="E11" s="151"/>
      <c r="F11" s="151"/>
      <c r="G11" s="151"/>
      <c r="H11" s="151"/>
      <c r="I11" s="151"/>
      <c r="J11" s="151"/>
      <c r="K11" s="151"/>
      <c r="L11" s="151"/>
      <c r="M11" s="151"/>
      <c r="N11" s="151"/>
      <c r="O11" s="151"/>
      <c r="P11" s="157"/>
      <c r="Q11" s="151"/>
      <c r="R11" s="151"/>
      <c r="S11" s="151"/>
      <c r="T11" s="151"/>
      <c r="U11" s="151"/>
      <c r="V11" s="151"/>
      <c r="W11" s="151"/>
      <c r="X11" s="151"/>
      <c r="Y11" s="151"/>
      <c r="Z11" s="151"/>
    </row>
    <row r="12" spans="1:26" ht="12.75" customHeight="1" x14ac:dyDescent="0.2">
      <c r="A12" s="151"/>
      <c r="B12" s="155"/>
      <c r="C12" s="151"/>
      <c r="D12" s="151"/>
      <c r="E12" s="151"/>
      <c r="F12" s="151"/>
      <c r="G12" s="151"/>
      <c r="H12" s="151"/>
      <c r="I12" s="151"/>
      <c r="J12" s="151"/>
      <c r="K12" s="151"/>
      <c r="L12" s="151"/>
      <c r="M12" s="151"/>
      <c r="N12" s="151"/>
      <c r="O12" s="151"/>
      <c r="P12" s="157"/>
      <c r="Q12" s="151"/>
      <c r="R12" s="151"/>
      <c r="S12" s="151"/>
      <c r="T12" s="151"/>
      <c r="U12" s="151"/>
      <c r="V12" s="151"/>
      <c r="W12" s="151"/>
      <c r="X12" s="151"/>
      <c r="Y12" s="151"/>
      <c r="Z12" s="151"/>
    </row>
    <row r="13" spans="1:26" ht="12.75" customHeight="1" x14ac:dyDescent="0.2">
      <c r="A13" s="151"/>
      <c r="B13" s="155"/>
      <c r="C13" s="151"/>
      <c r="D13" s="151"/>
      <c r="E13" s="151"/>
      <c r="F13" s="151"/>
      <c r="G13" s="151"/>
      <c r="H13" s="151"/>
      <c r="I13" s="151"/>
      <c r="J13" s="151"/>
      <c r="K13" s="151"/>
      <c r="L13" s="151"/>
      <c r="M13" s="151"/>
      <c r="N13" s="151"/>
      <c r="O13" s="151"/>
      <c r="P13" s="157"/>
      <c r="Q13" s="151"/>
      <c r="R13" s="151"/>
      <c r="S13" s="151"/>
      <c r="T13" s="151"/>
      <c r="U13" s="151"/>
      <c r="V13" s="151"/>
      <c r="W13" s="151"/>
      <c r="X13" s="151"/>
      <c r="Y13" s="151"/>
      <c r="Z13" s="151"/>
    </row>
    <row r="14" spans="1:26" ht="12.75" customHeight="1" x14ac:dyDescent="0.2">
      <c r="A14" s="151"/>
      <c r="B14" s="155"/>
      <c r="C14" s="151"/>
      <c r="D14" s="151"/>
      <c r="E14" s="151"/>
      <c r="F14" s="151"/>
      <c r="G14" s="151"/>
      <c r="H14" s="151"/>
      <c r="I14" s="151"/>
      <c r="J14" s="151"/>
      <c r="K14" s="151"/>
      <c r="L14" s="151"/>
      <c r="M14" s="151"/>
      <c r="N14" s="151"/>
      <c r="O14" s="151"/>
      <c r="P14" s="157"/>
      <c r="Q14" s="151"/>
      <c r="R14" s="151"/>
      <c r="S14" s="151"/>
      <c r="T14" s="151"/>
      <c r="U14" s="151"/>
      <c r="V14" s="151"/>
      <c r="W14" s="151"/>
      <c r="X14" s="151"/>
      <c r="Y14" s="151"/>
      <c r="Z14" s="151"/>
    </row>
    <row r="15" spans="1:26" ht="12.75" customHeight="1" x14ac:dyDescent="0.2">
      <c r="A15" s="151"/>
      <c r="B15" s="155"/>
      <c r="C15" s="151"/>
      <c r="D15" s="151"/>
      <c r="E15" s="151"/>
      <c r="F15" s="151"/>
      <c r="G15" s="151"/>
      <c r="H15" s="151"/>
      <c r="I15" s="151"/>
      <c r="J15" s="151"/>
      <c r="K15" s="151"/>
      <c r="L15" s="151"/>
      <c r="M15" s="151"/>
      <c r="N15" s="151"/>
      <c r="O15" s="151"/>
      <c r="P15" s="157"/>
      <c r="Q15" s="151"/>
      <c r="R15" s="151"/>
      <c r="S15" s="151"/>
      <c r="T15" s="151"/>
      <c r="U15" s="151"/>
      <c r="V15" s="151"/>
      <c r="W15" s="151"/>
      <c r="X15" s="151"/>
      <c r="Y15" s="151"/>
      <c r="Z15" s="151"/>
    </row>
    <row r="16" spans="1:26" ht="12.75" customHeight="1" x14ac:dyDescent="0.2">
      <c r="A16" s="151"/>
      <c r="B16" s="155"/>
      <c r="C16" s="151"/>
      <c r="D16" s="151"/>
      <c r="E16" s="151"/>
      <c r="F16" s="151"/>
      <c r="G16" s="151"/>
      <c r="H16" s="151"/>
      <c r="I16" s="151"/>
      <c r="J16" s="151"/>
      <c r="K16" s="151"/>
      <c r="L16" s="151"/>
      <c r="M16" s="151"/>
      <c r="N16" s="151"/>
      <c r="O16" s="151"/>
      <c r="P16" s="157"/>
      <c r="Q16" s="151"/>
      <c r="R16" s="151"/>
      <c r="S16" s="151"/>
      <c r="T16" s="151"/>
      <c r="U16" s="151"/>
      <c r="V16" s="151"/>
      <c r="W16" s="151"/>
      <c r="X16" s="151"/>
      <c r="Y16" s="151"/>
      <c r="Z16" s="151"/>
    </row>
    <row r="17" spans="1:26" ht="12.75" customHeight="1" x14ac:dyDescent="0.2">
      <c r="A17" s="151"/>
      <c r="B17" s="155"/>
      <c r="C17" s="490" t="s">
        <v>694</v>
      </c>
      <c r="D17" s="491"/>
      <c r="E17" s="491"/>
      <c r="F17" s="491"/>
      <c r="G17" s="491"/>
      <c r="H17" s="491"/>
      <c r="I17" s="491"/>
      <c r="J17" s="491"/>
      <c r="K17" s="491"/>
      <c r="L17" s="491"/>
      <c r="M17" s="492"/>
      <c r="N17" s="163"/>
      <c r="O17" s="163"/>
      <c r="P17" s="157"/>
      <c r="Q17" s="151"/>
      <c r="R17" s="151"/>
      <c r="S17" s="151"/>
      <c r="T17" s="151"/>
      <c r="U17" s="151"/>
      <c r="V17" s="151"/>
      <c r="W17" s="151"/>
      <c r="X17" s="151"/>
      <c r="Y17" s="151"/>
      <c r="Z17" s="151"/>
    </row>
    <row r="18" spans="1:26" ht="15.75" customHeight="1" x14ac:dyDescent="0.2">
      <c r="A18" s="151"/>
      <c r="B18" s="155"/>
      <c r="C18" s="164"/>
      <c r="D18" s="164"/>
      <c r="E18" s="164"/>
      <c r="F18" s="164"/>
      <c r="G18" s="164"/>
      <c r="H18" s="164"/>
      <c r="I18" s="164"/>
      <c r="J18" s="164"/>
      <c r="K18" s="164"/>
      <c r="L18" s="164"/>
      <c r="M18" s="164"/>
      <c r="N18" s="165"/>
      <c r="O18" s="165"/>
      <c r="P18" s="157"/>
      <c r="Q18" s="151"/>
      <c r="R18" s="151"/>
      <c r="S18" s="151"/>
      <c r="T18" s="151"/>
      <c r="U18" s="151"/>
      <c r="V18" s="151"/>
      <c r="W18" s="151"/>
      <c r="X18" s="151"/>
      <c r="Y18" s="151"/>
      <c r="Z18" s="151"/>
    </row>
    <row r="19" spans="1:26" ht="141.75" customHeight="1" x14ac:dyDescent="0.2">
      <c r="A19" s="151"/>
      <c r="B19" s="155"/>
      <c r="C19" s="493" t="s">
        <v>695</v>
      </c>
      <c r="D19" s="494"/>
      <c r="E19" s="166" t="s">
        <v>696</v>
      </c>
      <c r="F19" s="476" t="s">
        <v>697</v>
      </c>
      <c r="G19" s="477"/>
      <c r="H19" s="477"/>
      <c r="I19" s="477"/>
      <c r="J19" s="477"/>
      <c r="K19" s="477"/>
      <c r="L19" s="477"/>
      <c r="M19" s="478"/>
      <c r="N19" s="167"/>
      <c r="O19" s="167"/>
      <c r="P19" s="157"/>
      <c r="Q19" s="151"/>
      <c r="R19" s="151"/>
      <c r="S19" s="151"/>
      <c r="T19" s="151"/>
      <c r="U19" s="151"/>
      <c r="V19" s="151"/>
      <c r="W19" s="151"/>
      <c r="X19" s="151"/>
      <c r="Y19" s="151"/>
      <c r="Z19" s="151"/>
    </row>
    <row r="20" spans="1:26" ht="105.75" customHeight="1" x14ac:dyDescent="0.2">
      <c r="A20" s="151"/>
      <c r="B20" s="155"/>
      <c r="C20" s="493" t="s">
        <v>698</v>
      </c>
      <c r="D20" s="494"/>
      <c r="E20" s="168" t="s">
        <v>699</v>
      </c>
      <c r="F20" s="476" t="s">
        <v>700</v>
      </c>
      <c r="G20" s="477"/>
      <c r="H20" s="477"/>
      <c r="I20" s="477"/>
      <c r="J20" s="477"/>
      <c r="K20" s="477"/>
      <c r="L20" s="477"/>
      <c r="M20" s="478"/>
      <c r="N20" s="167"/>
      <c r="O20" s="167"/>
      <c r="P20" s="157"/>
      <c r="Q20" s="151"/>
      <c r="R20" s="151"/>
      <c r="S20" s="151"/>
      <c r="T20" s="151"/>
      <c r="U20" s="151"/>
      <c r="V20" s="151"/>
      <c r="W20" s="151"/>
      <c r="X20" s="151"/>
      <c r="Y20" s="151"/>
      <c r="Z20" s="151"/>
    </row>
    <row r="21" spans="1:26" ht="143.25" customHeight="1" x14ac:dyDescent="0.2">
      <c r="A21" s="151"/>
      <c r="B21" s="155"/>
      <c r="C21" s="479" t="s">
        <v>701</v>
      </c>
      <c r="D21" s="480"/>
      <c r="E21" s="168" t="s">
        <v>702</v>
      </c>
      <c r="F21" s="476" t="s">
        <v>703</v>
      </c>
      <c r="G21" s="477"/>
      <c r="H21" s="477"/>
      <c r="I21" s="477"/>
      <c r="J21" s="477"/>
      <c r="K21" s="477"/>
      <c r="L21" s="477"/>
      <c r="M21" s="478"/>
      <c r="N21" s="167"/>
      <c r="O21" s="167"/>
      <c r="P21" s="157"/>
      <c r="Q21" s="151"/>
      <c r="R21" s="151"/>
      <c r="S21" s="151"/>
      <c r="T21" s="151"/>
      <c r="U21" s="151"/>
      <c r="V21" s="151"/>
      <c r="W21" s="151"/>
      <c r="X21" s="151"/>
      <c r="Y21" s="151"/>
      <c r="Z21" s="151"/>
    </row>
    <row r="22" spans="1:26" ht="66" customHeight="1" x14ac:dyDescent="0.2">
      <c r="A22" s="151"/>
      <c r="B22" s="155"/>
      <c r="C22" s="151"/>
      <c r="D22" s="151"/>
      <c r="E22" s="151"/>
      <c r="F22" s="151"/>
      <c r="G22" s="169"/>
      <c r="H22" s="151"/>
      <c r="I22" s="151"/>
      <c r="J22" s="151"/>
      <c r="K22" s="151"/>
      <c r="L22" s="151"/>
      <c r="M22" s="151"/>
      <c r="N22" s="151"/>
      <c r="O22" s="151"/>
      <c r="P22" s="157"/>
      <c r="Q22" s="151"/>
      <c r="R22" s="151"/>
      <c r="S22" s="151"/>
      <c r="T22" s="151"/>
      <c r="U22" s="151"/>
      <c r="V22" s="151"/>
      <c r="W22" s="151"/>
      <c r="X22" s="151"/>
      <c r="Y22" s="151"/>
      <c r="Z22" s="151"/>
    </row>
    <row r="23" spans="1:26" ht="102.75" customHeight="1" x14ac:dyDescent="0.2">
      <c r="A23" s="151"/>
      <c r="B23" s="155"/>
      <c r="C23" s="170" t="s">
        <v>50</v>
      </c>
      <c r="D23" s="171"/>
      <c r="E23" s="172" t="s">
        <v>704</v>
      </c>
      <c r="F23" s="171"/>
      <c r="G23" s="172" t="s">
        <v>705</v>
      </c>
      <c r="H23" s="171"/>
      <c r="I23" s="173" t="s">
        <v>706</v>
      </c>
      <c r="J23" s="174"/>
      <c r="K23" s="175" t="s">
        <v>707</v>
      </c>
      <c r="L23" s="174"/>
      <c r="M23" s="176" t="s">
        <v>708</v>
      </c>
      <c r="N23" s="174"/>
      <c r="O23" s="177" t="s">
        <v>709</v>
      </c>
      <c r="P23" s="157"/>
      <c r="Q23" s="178"/>
      <c r="R23" s="151"/>
      <c r="S23" s="151"/>
      <c r="T23" s="151"/>
      <c r="U23" s="151"/>
      <c r="V23" s="151"/>
      <c r="W23" s="151"/>
      <c r="X23" s="151"/>
      <c r="Y23" s="151"/>
      <c r="Z23" s="151"/>
    </row>
    <row r="24" spans="1:26" ht="6.75" customHeight="1" x14ac:dyDescent="0.35">
      <c r="A24" s="151"/>
      <c r="B24" s="155"/>
      <c r="C24" s="179"/>
      <c r="D24" s="180"/>
      <c r="E24" s="180"/>
      <c r="F24" s="180"/>
      <c r="G24" s="180"/>
      <c r="H24" s="180"/>
      <c r="I24" s="181"/>
      <c r="J24" s="180"/>
      <c r="K24" s="181"/>
      <c r="L24" s="180"/>
      <c r="M24" s="180"/>
      <c r="N24" s="180"/>
      <c r="O24" s="180"/>
      <c r="P24" s="157"/>
      <c r="Q24" s="151"/>
      <c r="R24" s="151"/>
      <c r="S24" s="151"/>
      <c r="T24" s="151"/>
      <c r="U24" s="151"/>
      <c r="V24" s="151"/>
      <c r="W24" s="151"/>
      <c r="X24" s="151"/>
      <c r="Y24" s="151"/>
      <c r="Z24" s="151"/>
    </row>
    <row r="25" spans="1:26" ht="179.25" customHeight="1" x14ac:dyDescent="0.2">
      <c r="A25" s="151"/>
      <c r="B25" s="155"/>
      <c r="C25" s="182" t="s">
        <v>44</v>
      </c>
      <c r="D25" s="183"/>
      <c r="E25" s="184" t="str">
        <f>+IF(Hoja1!$N$2&gt;=0.5,"Si","No")</f>
        <v>Si</v>
      </c>
      <c r="F25" s="185"/>
      <c r="G25" s="186">
        <f>+Hoja1!N2</f>
        <v>0.78125</v>
      </c>
      <c r="H25" s="185"/>
      <c r="I25" s="237" t="s">
        <v>943</v>
      </c>
      <c r="J25" s="187"/>
      <c r="K25" s="186">
        <v>0.1</v>
      </c>
      <c r="L25" s="188"/>
      <c r="M25" s="189" t="s">
        <v>710</v>
      </c>
      <c r="N25" s="190"/>
      <c r="O25" s="191">
        <f>G25-K25</f>
        <v>0.68125000000000002</v>
      </c>
      <c r="P25" s="192"/>
      <c r="Q25" s="193"/>
      <c r="R25" s="193"/>
      <c r="S25" s="193"/>
      <c r="T25" s="193"/>
      <c r="U25" s="193"/>
      <c r="V25" s="193"/>
      <c r="W25" s="151"/>
      <c r="X25" s="151"/>
      <c r="Y25" s="151"/>
      <c r="Z25" s="151"/>
    </row>
    <row r="26" spans="1:26" ht="6.75" customHeight="1" x14ac:dyDescent="0.35">
      <c r="A26" s="151"/>
      <c r="B26" s="155"/>
      <c r="C26" s="179"/>
      <c r="D26" s="180"/>
      <c r="E26" s="194"/>
      <c r="F26" s="180"/>
      <c r="G26" s="195"/>
      <c r="H26" s="180"/>
      <c r="I26" s="196"/>
      <c r="J26" s="180"/>
      <c r="K26" s="181"/>
      <c r="L26" s="180"/>
      <c r="M26" s="197"/>
      <c r="N26" s="197"/>
      <c r="O26" s="198"/>
      <c r="P26" s="157"/>
      <c r="Q26" s="151"/>
      <c r="R26" s="151"/>
      <c r="S26" s="151"/>
      <c r="T26" s="151"/>
      <c r="U26" s="151"/>
      <c r="V26" s="151"/>
      <c r="W26" s="151"/>
      <c r="X26" s="151"/>
      <c r="Y26" s="151"/>
      <c r="Z26" s="151"/>
    </row>
    <row r="27" spans="1:26" ht="84" customHeight="1" x14ac:dyDescent="0.2">
      <c r="A27" s="151"/>
      <c r="B27" s="155"/>
      <c r="C27" s="199" t="s">
        <v>711</v>
      </c>
      <c r="D27" s="183"/>
      <c r="E27" s="184" t="str">
        <f>+IF(Hoja1!$N$26&gt;=0.5,"Si","No")</f>
        <v>Si</v>
      </c>
      <c r="F27" s="180"/>
      <c r="G27" s="186">
        <f>+Hoja1!N26</f>
        <v>0.76470588235294112</v>
      </c>
      <c r="H27" s="180"/>
      <c r="I27" s="238" t="s">
        <v>944</v>
      </c>
      <c r="J27" s="180"/>
      <c r="K27" s="186">
        <v>0.15</v>
      </c>
      <c r="L27" s="200"/>
      <c r="M27" s="201" t="s">
        <v>712</v>
      </c>
      <c r="N27" s="190"/>
      <c r="O27" s="191">
        <f>G27-K27</f>
        <v>0.6147058823529411</v>
      </c>
      <c r="P27" s="157"/>
      <c r="Q27" s="151"/>
      <c r="R27" s="151"/>
      <c r="S27" s="151"/>
      <c r="T27" s="151"/>
      <c r="U27" s="151"/>
      <c r="V27" s="151"/>
      <c r="W27" s="151"/>
      <c r="X27" s="151"/>
      <c r="Y27" s="151"/>
      <c r="Z27" s="151"/>
    </row>
    <row r="28" spans="1:26" ht="13.5" customHeight="1" x14ac:dyDescent="0.35">
      <c r="A28" s="151"/>
      <c r="B28" s="155"/>
      <c r="C28" s="179"/>
      <c r="D28" s="180"/>
      <c r="E28" s="194"/>
      <c r="F28" s="180"/>
      <c r="G28" s="195"/>
      <c r="H28" s="180"/>
      <c r="I28" s="196"/>
      <c r="J28" s="180"/>
      <c r="K28" s="181"/>
      <c r="L28" s="180"/>
      <c r="M28" s="197"/>
      <c r="N28" s="197"/>
      <c r="O28" s="198"/>
      <c r="P28" s="157"/>
      <c r="Q28" s="151"/>
      <c r="R28" s="151"/>
      <c r="S28" s="151"/>
      <c r="T28" s="151"/>
      <c r="U28" s="151"/>
      <c r="V28" s="151"/>
      <c r="W28" s="151"/>
      <c r="X28" s="151"/>
      <c r="Y28" s="151"/>
      <c r="Z28" s="151"/>
    </row>
    <row r="29" spans="1:26" ht="79.5" customHeight="1" x14ac:dyDescent="0.2">
      <c r="A29" s="151"/>
      <c r="B29" s="155"/>
      <c r="C29" s="202" t="s">
        <v>713</v>
      </c>
      <c r="D29" s="183"/>
      <c r="E29" s="184" t="str">
        <f>+IF(Hoja1!$N$43&gt;=0.5,"Si","No")</f>
        <v>Si</v>
      </c>
      <c r="F29" s="180"/>
      <c r="G29" s="186">
        <f>+Hoja1!N43</f>
        <v>0.8125</v>
      </c>
      <c r="H29" s="180"/>
      <c r="I29" s="239" t="s">
        <v>714</v>
      </c>
      <c r="J29" s="180"/>
      <c r="K29" s="186">
        <v>0.21</v>
      </c>
      <c r="L29" s="200"/>
      <c r="M29" s="203" t="s">
        <v>715</v>
      </c>
      <c r="N29" s="190"/>
      <c r="O29" s="191">
        <f>G29-K29</f>
        <v>0.60250000000000004</v>
      </c>
      <c r="P29" s="157"/>
      <c r="Q29" s="151"/>
      <c r="R29" s="151"/>
      <c r="S29" s="151"/>
      <c r="T29" s="151"/>
      <c r="U29" s="151"/>
      <c r="V29" s="151"/>
      <c r="W29" s="151"/>
      <c r="X29" s="151"/>
      <c r="Y29" s="151"/>
      <c r="Z29" s="151"/>
    </row>
    <row r="30" spans="1:26" ht="6.75" customHeight="1" x14ac:dyDescent="0.35">
      <c r="A30" s="151"/>
      <c r="B30" s="155"/>
      <c r="C30" s="179"/>
      <c r="D30" s="180"/>
      <c r="E30" s="194"/>
      <c r="F30" s="180"/>
      <c r="G30" s="195"/>
      <c r="H30" s="180"/>
      <c r="I30" s="204"/>
      <c r="J30" s="180"/>
      <c r="K30" s="181"/>
      <c r="L30" s="180"/>
      <c r="M30" s="197"/>
      <c r="N30" s="197"/>
      <c r="O30" s="198"/>
      <c r="P30" s="157"/>
      <c r="Q30" s="151"/>
      <c r="R30" s="151"/>
      <c r="S30" s="151"/>
      <c r="T30" s="151"/>
      <c r="U30" s="151"/>
      <c r="V30" s="151"/>
      <c r="W30" s="151"/>
      <c r="X30" s="151"/>
      <c r="Y30" s="151"/>
      <c r="Z30" s="151"/>
    </row>
    <row r="31" spans="1:26" ht="93.75" customHeight="1" x14ac:dyDescent="0.2">
      <c r="A31" s="151"/>
      <c r="B31" s="155"/>
      <c r="C31" s="205" t="s">
        <v>716</v>
      </c>
      <c r="D31" s="183"/>
      <c r="E31" s="184" t="str">
        <f>+IF(Hoja1!$N$55&gt;=0.5,"Si","No")</f>
        <v>Si</v>
      </c>
      <c r="F31" s="180"/>
      <c r="G31" s="186">
        <f>+Hoja1!N55</f>
        <v>0.8035714285714286</v>
      </c>
      <c r="H31" s="180"/>
      <c r="I31" s="240" t="s">
        <v>945</v>
      </c>
      <c r="J31" s="180"/>
      <c r="K31" s="186">
        <v>0.1</v>
      </c>
      <c r="L31" s="200"/>
      <c r="M31" s="201" t="s">
        <v>717</v>
      </c>
      <c r="N31" s="190"/>
      <c r="O31" s="191">
        <f>G31-K31</f>
        <v>0.70357142857142863</v>
      </c>
      <c r="P31" s="157"/>
      <c r="Q31" s="151"/>
      <c r="R31" s="151"/>
      <c r="S31" s="151"/>
      <c r="T31" s="151"/>
      <c r="U31" s="151"/>
      <c r="V31" s="151"/>
      <c r="W31" s="151"/>
      <c r="X31" s="151"/>
      <c r="Y31" s="151"/>
      <c r="Z31" s="151"/>
    </row>
    <row r="32" spans="1:26" ht="6.75" customHeight="1" x14ac:dyDescent="0.35">
      <c r="A32" s="151"/>
      <c r="B32" s="155"/>
      <c r="C32" s="179"/>
      <c r="D32" s="180"/>
      <c r="E32" s="194"/>
      <c r="F32" s="180"/>
      <c r="G32" s="195"/>
      <c r="H32" s="180"/>
      <c r="I32" s="206"/>
      <c r="J32" s="180"/>
      <c r="K32" s="181"/>
      <c r="L32" s="180"/>
      <c r="M32" s="197"/>
      <c r="N32" s="197"/>
      <c r="O32" s="198"/>
      <c r="P32" s="157"/>
      <c r="Q32" s="151"/>
      <c r="R32" s="151"/>
      <c r="S32" s="151"/>
      <c r="T32" s="151"/>
      <c r="U32" s="151"/>
      <c r="V32" s="151"/>
      <c r="W32" s="151"/>
      <c r="X32" s="151"/>
      <c r="Y32" s="151"/>
      <c r="Z32" s="151"/>
    </row>
    <row r="33" spans="1:26" ht="90.75" customHeight="1" x14ac:dyDescent="0.2">
      <c r="A33" s="151"/>
      <c r="B33" s="155"/>
      <c r="C33" s="207" t="s">
        <v>718</v>
      </c>
      <c r="D33" s="183"/>
      <c r="E33" s="184" t="str">
        <f>+IF(Hoja1!$N$69&gt;=0.5,"Si","No")</f>
        <v>Si</v>
      </c>
      <c r="F33" s="180"/>
      <c r="G33" s="186">
        <f>+Hoja1!N69</f>
        <v>0.8571428571428571</v>
      </c>
      <c r="H33" s="180"/>
      <c r="I33" s="238" t="s">
        <v>946</v>
      </c>
      <c r="J33" s="180"/>
      <c r="K33" s="186">
        <v>0.15</v>
      </c>
      <c r="L33" s="200"/>
      <c r="M33" s="201" t="s">
        <v>719</v>
      </c>
      <c r="N33" s="190"/>
      <c r="O33" s="191">
        <f>G33-K33</f>
        <v>0.70714285714285707</v>
      </c>
      <c r="P33" s="157"/>
      <c r="Q33" s="151"/>
      <c r="R33" s="151"/>
      <c r="S33" s="151"/>
      <c r="T33" s="151"/>
      <c r="U33" s="151"/>
      <c r="V33" s="151"/>
      <c r="W33" s="151"/>
      <c r="X33" s="151"/>
      <c r="Y33" s="151"/>
      <c r="Z33" s="151"/>
    </row>
    <row r="34" spans="1:26" ht="12.75" customHeight="1" x14ac:dyDescent="0.25">
      <c r="A34" s="151"/>
      <c r="B34" s="155"/>
      <c r="C34" s="208"/>
      <c r="D34" s="208"/>
      <c r="E34" s="165"/>
      <c r="F34" s="151"/>
      <c r="G34" s="151"/>
      <c r="H34" s="151"/>
      <c r="I34" s="204"/>
      <c r="J34" s="151"/>
      <c r="K34" s="151"/>
      <c r="L34" s="151"/>
      <c r="M34" s="209"/>
      <c r="N34" s="209"/>
      <c r="O34" s="209"/>
      <c r="P34" s="157"/>
      <c r="Q34" s="151"/>
      <c r="R34" s="151"/>
      <c r="S34" s="151"/>
      <c r="T34" s="151"/>
      <c r="U34" s="151"/>
      <c r="V34" s="151"/>
      <c r="W34" s="151"/>
      <c r="X34" s="151"/>
      <c r="Y34" s="151"/>
      <c r="Z34" s="151"/>
    </row>
    <row r="35" spans="1:26" ht="12.75" customHeight="1" x14ac:dyDescent="0.2">
      <c r="A35" s="151"/>
      <c r="B35" s="155"/>
      <c r="C35" s="210"/>
      <c r="D35" s="208"/>
      <c r="E35" s="165"/>
      <c r="F35" s="151"/>
      <c r="G35" s="151"/>
      <c r="H35" s="151"/>
      <c r="I35" s="211"/>
      <c r="J35" s="151"/>
      <c r="K35" s="151"/>
      <c r="L35" s="151"/>
      <c r="M35" s="209"/>
      <c r="N35" s="209"/>
      <c r="O35" s="209"/>
      <c r="P35" s="157"/>
      <c r="Q35" s="151"/>
      <c r="R35" s="151"/>
      <c r="S35" s="151"/>
      <c r="T35" s="151"/>
      <c r="U35" s="151"/>
      <c r="V35" s="151"/>
      <c r="W35" s="151"/>
      <c r="X35" s="151"/>
      <c r="Y35" s="151"/>
      <c r="Z35" s="151"/>
    </row>
    <row r="36" spans="1:26" ht="12.75" customHeight="1" x14ac:dyDescent="0.2">
      <c r="A36" s="151"/>
      <c r="B36" s="155"/>
      <c r="C36" s="212"/>
      <c r="D36" s="151"/>
      <c r="E36" s="151"/>
      <c r="F36" s="151"/>
      <c r="G36" s="151"/>
      <c r="H36" s="151"/>
      <c r="I36" s="151"/>
      <c r="J36" s="151"/>
      <c r="K36" s="151"/>
      <c r="L36" s="151"/>
      <c r="M36" s="151"/>
      <c r="N36" s="151"/>
      <c r="O36" s="151"/>
      <c r="P36" s="157"/>
      <c r="Q36" s="151"/>
      <c r="R36" s="151"/>
      <c r="S36" s="151"/>
      <c r="T36" s="151"/>
      <c r="U36" s="151"/>
      <c r="V36" s="151"/>
      <c r="W36" s="151"/>
      <c r="X36" s="151"/>
      <c r="Y36" s="151"/>
      <c r="Z36" s="151"/>
    </row>
    <row r="37" spans="1:26" ht="12.75" customHeight="1" x14ac:dyDescent="0.2">
      <c r="A37" s="151"/>
      <c r="B37" s="213"/>
      <c r="C37" s="214"/>
      <c r="D37" s="214"/>
      <c r="E37" s="214"/>
      <c r="F37" s="214"/>
      <c r="G37" s="214"/>
      <c r="H37" s="214"/>
      <c r="I37" s="214"/>
      <c r="J37" s="214"/>
      <c r="K37" s="214"/>
      <c r="L37" s="214"/>
      <c r="M37" s="214"/>
      <c r="N37" s="214"/>
      <c r="O37" s="214"/>
      <c r="P37" s="215"/>
      <c r="Q37" s="151"/>
      <c r="R37" s="151"/>
      <c r="S37" s="151"/>
      <c r="T37" s="151"/>
      <c r="U37" s="151"/>
      <c r="V37" s="151"/>
      <c r="W37" s="151"/>
      <c r="X37" s="151"/>
      <c r="Y37" s="151"/>
      <c r="Z37" s="151"/>
    </row>
    <row r="38" spans="1:26" ht="12.75" customHeight="1" x14ac:dyDescent="0.2">
      <c r="A38" s="151"/>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row>
    <row r="39" spans="1:26" ht="12.75" customHeight="1" x14ac:dyDescent="0.2">
      <c r="A39" s="151"/>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row>
    <row r="40" spans="1:26" ht="12.75" customHeight="1" x14ac:dyDescent="0.2">
      <c r="A40" s="151"/>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row>
    <row r="41" spans="1:26" ht="12.75" customHeight="1" x14ac:dyDescent="0.2">
      <c r="A41" s="151"/>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row>
    <row r="42" spans="1:26" ht="12.75" customHeight="1" x14ac:dyDescent="0.2">
      <c r="A42" s="151"/>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row>
    <row r="43" spans="1:26" ht="12.75" customHeight="1" x14ac:dyDescent="0.2">
      <c r="A43" s="151"/>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row>
    <row r="44" spans="1:26" ht="12.75" customHeight="1" x14ac:dyDescent="0.2">
      <c r="A44" s="151"/>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row>
    <row r="45" spans="1:26" ht="12.75" customHeight="1" x14ac:dyDescent="0.2">
      <c r="A45" s="151"/>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row>
    <row r="46" spans="1:26" ht="12.75" customHeight="1"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row>
    <row r="47" spans="1:26" ht="12.75" customHeight="1"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row>
    <row r="48" spans="1:26" ht="12.75" customHeight="1"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row>
    <row r="49" spans="1:26" ht="12.75" customHeight="1"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row>
    <row r="50" spans="1:26" ht="12.75" customHeight="1"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row>
    <row r="51" spans="1:26" ht="12.75" customHeight="1"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row>
    <row r="52" spans="1:26" ht="12.75" customHeight="1"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row>
    <row r="53" spans="1:26" ht="12.75" customHeight="1"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row>
    <row r="54" spans="1:26" ht="12.75" customHeight="1"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row>
    <row r="55" spans="1:26" ht="12.75" customHeight="1"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row>
    <row r="56" spans="1:26" ht="12.75" customHeight="1"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row>
    <row r="57" spans="1:26" ht="12.75" customHeight="1"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row>
    <row r="58" spans="1:26" ht="12.75" customHeight="1"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row>
    <row r="59" spans="1:26" ht="12.75" customHeight="1"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row>
    <row r="60" spans="1:26" ht="12.75" customHeight="1"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row>
    <row r="61" spans="1:26" ht="12.75" customHeight="1"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row>
    <row r="62" spans="1:26" ht="12.75" customHeight="1"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row>
    <row r="63" spans="1:26" ht="12.75" customHeight="1"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row>
    <row r="64" spans="1:26" ht="12.75" customHeight="1"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row>
    <row r="65" spans="1:26" ht="12.75" customHeight="1" x14ac:dyDescent="0.2">
      <c r="A65" s="151"/>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row>
    <row r="66" spans="1:26" ht="12.75" customHeight="1" x14ac:dyDescent="0.2">
      <c r="A66" s="151"/>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row>
    <row r="67" spans="1:26" ht="12.75" customHeight="1" x14ac:dyDescent="0.2">
      <c r="A67" s="151"/>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row>
    <row r="68" spans="1:26" ht="12.75" customHeight="1" x14ac:dyDescent="0.2">
      <c r="A68" s="151"/>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row>
    <row r="69" spans="1:26" ht="12.75" customHeight="1" x14ac:dyDescent="0.2">
      <c r="A69" s="15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row>
    <row r="70" spans="1:26" ht="12.75" customHeight="1" x14ac:dyDescent="0.2">
      <c r="A70" s="151"/>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row>
    <row r="71" spans="1:26" ht="12.75" customHeight="1" x14ac:dyDescent="0.2">
      <c r="A71" s="151"/>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row>
    <row r="72" spans="1:26" ht="12.75" customHeight="1" x14ac:dyDescent="0.2">
      <c r="A72" s="151"/>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row>
    <row r="73" spans="1:26" ht="12.75" customHeight="1" x14ac:dyDescent="0.2">
      <c r="A73" s="151"/>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row>
    <row r="74" spans="1:26" ht="12.75" customHeight="1" x14ac:dyDescent="0.2">
      <c r="A74" s="151"/>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row>
    <row r="75" spans="1:26" ht="12.75" customHeight="1" x14ac:dyDescent="0.2">
      <c r="A75" s="151"/>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row>
    <row r="76" spans="1:26" ht="12.75" customHeight="1" x14ac:dyDescent="0.2">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row>
    <row r="77" spans="1:26" ht="12.75" customHeight="1" x14ac:dyDescent="0.2">
      <c r="A77" s="151"/>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row>
    <row r="78" spans="1:26" ht="12.75" customHeight="1" x14ac:dyDescent="0.2">
      <c r="A78" s="151"/>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row>
    <row r="79" spans="1:26" ht="12.75" customHeight="1" x14ac:dyDescent="0.2">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row>
    <row r="80" spans="1:26" ht="12.75" customHeight="1" x14ac:dyDescent="0.2">
      <c r="A80" s="151"/>
      <c r="B80" s="151"/>
      <c r="C80" s="151"/>
      <c r="D80" s="151"/>
      <c r="E80" s="151"/>
      <c r="F80" s="151"/>
      <c r="G80" s="151"/>
      <c r="H80" s="151"/>
      <c r="I80" s="151"/>
      <c r="J80" s="151"/>
      <c r="K80" s="151"/>
      <c r="L80" s="151"/>
      <c r="M80" s="151"/>
      <c r="N80" s="151"/>
      <c r="O80" s="151"/>
      <c r="P80" s="151"/>
      <c r="Q80" s="151"/>
      <c r="R80" s="151"/>
      <c r="S80" s="151"/>
      <c r="T80" s="151"/>
      <c r="U80" s="151"/>
      <c r="V80" s="151"/>
      <c r="W80" s="151"/>
      <c r="X80" s="151"/>
      <c r="Y80" s="151"/>
      <c r="Z80" s="151"/>
    </row>
    <row r="81" spans="1:26" ht="12.75" customHeight="1" x14ac:dyDescent="0.2">
      <c r="A81" s="151"/>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row>
    <row r="82" spans="1:26" ht="12.75" customHeight="1" x14ac:dyDescent="0.2">
      <c r="A82" s="151"/>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row>
    <row r="83" spans="1:26" ht="12.75" customHeight="1" x14ac:dyDescent="0.2">
      <c r="A83" s="151"/>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row>
    <row r="84" spans="1:26" ht="12.75" customHeight="1" x14ac:dyDescent="0.2">
      <c r="A84" s="151"/>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row>
    <row r="85" spans="1:26" ht="12.75" customHeight="1" x14ac:dyDescent="0.2">
      <c r="A85" s="151"/>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row>
    <row r="86" spans="1:26" ht="12.75" customHeight="1" x14ac:dyDescent="0.2">
      <c r="A86" s="151"/>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row>
    <row r="87" spans="1:26" ht="12.75" customHeight="1" x14ac:dyDescent="0.2">
      <c r="A87" s="151"/>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row>
    <row r="88" spans="1:26" ht="12.75" customHeight="1" x14ac:dyDescent="0.2">
      <c r="A88" s="15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row>
    <row r="89" spans="1:26" ht="12.75" customHeight="1" x14ac:dyDescent="0.2">
      <c r="A89" s="151"/>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row>
    <row r="90" spans="1:26" ht="12.75" customHeight="1" x14ac:dyDescent="0.2">
      <c r="A90" s="151"/>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row>
    <row r="91" spans="1:26" ht="12.75" customHeight="1" x14ac:dyDescent="0.2">
      <c r="A91" s="151"/>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row>
    <row r="92" spans="1:26" ht="12.75" customHeight="1" x14ac:dyDescent="0.2">
      <c r="A92" s="151"/>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row>
    <row r="93" spans="1:26" ht="12.75" customHeight="1" x14ac:dyDescent="0.2">
      <c r="A93" s="15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row>
    <row r="94" spans="1:26" ht="12.75" customHeight="1" x14ac:dyDescent="0.2">
      <c r="A94" s="151"/>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row>
    <row r="95" spans="1:26" ht="12.75" customHeight="1" x14ac:dyDescent="0.2">
      <c r="A95" s="151"/>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row>
    <row r="96" spans="1:26" ht="12.75" customHeight="1" x14ac:dyDescent="0.2">
      <c r="A96" s="151"/>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row>
    <row r="97" spans="1:26" ht="12.75" customHeight="1" x14ac:dyDescent="0.2">
      <c r="A97" s="151"/>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row>
    <row r="98" spans="1:26" ht="12.75" customHeight="1" x14ac:dyDescent="0.2">
      <c r="A98" s="151"/>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12.75" customHeight="1" x14ac:dyDescent="0.2">
      <c r="A99" s="151"/>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row>
    <row r="100" spans="1:26" ht="12.75" customHeight="1" x14ac:dyDescent="0.2">
      <c r="A100" s="151"/>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2.75" customHeight="1" x14ac:dyDescent="0.2">
      <c r="A101" s="151"/>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2.75" customHeight="1" x14ac:dyDescent="0.2">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2.75" customHeight="1" x14ac:dyDescent="0.2">
      <c r="A103" s="151"/>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2.75" customHeight="1" x14ac:dyDescent="0.2">
      <c r="A104" s="151"/>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2.75" customHeight="1" x14ac:dyDescent="0.2">
      <c r="A105" s="15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2.75" customHeight="1" x14ac:dyDescent="0.2">
      <c r="A106" s="151"/>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2.75" customHeight="1" x14ac:dyDescent="0.2">
      <c r="A107" s="151"/>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2.75" customHeight="1" x14ac:dyDescent="0.2">
      <c r="A108" s="151"/>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2.75" customHeight="1" x14ac:dyDescent="0.2">
      <c r="A109" s="151"/>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2.75" customHeight="1" x14ac:dyDescent="0.2">
      <c r="A110" s="151"/>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2.75" customHeight="1" x14ac:dyDescent="0.2">
      <c r="A111" s="151"/>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2.75" customHeight="1" x14ac:dyDescent="0.2">
      <c r="A112" s="151"/>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2.75" customHeight="1" x14ac:dyDescent="0.2">
      <c r="A113" s="15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2.75" customHeight="1" x14ac:dyDescent="0.2">
      <c r="A114" s="151"/>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2.75" customHeight="1" x14ac:dyDescent="0.2">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2.75" customHeight="1" x14ac:dyDescent="0.2">
      <c r="A116" s="151"/>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2.75" customHeight="1" x14ac:dyDescent="0.2">
      <c r="A117" s="151"/>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2.75" customHeight="1" x14ac:dyDescent="0.2">
      <c r="A118" s="151"/>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2.75" customHeight="1" x14ac:dyDescent="0.2">
      <c r="A119" s="15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2.75" customHeight="1" x14ac:dyDescent="0.2">
      <c r="A120" s="151"/>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2.75" customHeight="1" x14ac:dyDescent="0.2">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2.75" customHeight="1" x14ac:dyDescent="0.2">
      <c r="A122" s="151"/>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2.75" customHeight="1" x14ac:dyDescent="0.2">
      <c r="A123" s="151"/>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2.75" customHeight="1" x14ac:dyDescent="0.2">
      <c r="A124" s="151"/>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2.75" customHeight="1" x14ac:dyDescent="0.2">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2.75" customHeight="1" x14ac:dyDescent="0.2">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2.75" customHeight="1" x14ac:dyDescent="0.2">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2.75" customHeight="1" x14ac:dyDescent="0.2">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2.75" customHeight="1" x14ac:dyDescent="0.2">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2.75" customHeight="1" x14ac:dyDescent="0.2">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2.75" customHeight="1" x14ac:dyDescent="0.2">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2.75" customHeight="1" x14ac:dyDescent="0.2">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2.75" customHeight="1" x14ac:dyDescent="0.2">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2.75" customHeight="1" x14ac:dyDescent="0.2">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2.75" customHeight="1" x14ac:dyDescent="0.2">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2.75" customHeight="1" x14ac:dyDescent="0.2">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2.75" customHeight="1" x14ac:dyDescent="0.2">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2.75" customHeight="1" x14ac:dyDescent="0.2">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2.75" customHeight="1" x14ac:dyDescent="0.2">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2.75" customHeight="1" x14ac:dyDescent="0.2">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2.75" customHeight="1" x14ac:dyDescent="0.2">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2.75" customHeight="1" x14ac:dyDescent="0.2">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2.75" customHeight="1" x14ac:dyDescent="0.2">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2.75" customHeight="1" x14ac:dyDescent="0.2">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2.75" customHeight="1" x14ac:dyDescent="0.2">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2.75" customHeight="1" x14ac:dyDescent="0.2">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2.75" customHeight="1" x14ac:dyDescent="0.2">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2.75" customHeight="1" x14ac:dyDescent="0.2">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2.75" customHeight="1" x14ac:dyDescent="0.2">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2.75" customHeight="1" x14ac:dyDescent="0.2">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2.75" customHeight="1" x14ac:dyDescent="0.2">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2.75" customHeight="1" x14ac:dyDescent="0.2">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2.75" customHeight="1" x14ac:dyDescent="0.2">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2.75" customHeight="1" x14ac:dyDescent="0.2">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2.75" customHeight="1" x14ac:dyDescent="0.2">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2.75" customHeight="1" x14ac:dyDescent="0.2">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2.75" customHeight="1" x14ac:dyDescent="0.2">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2.75" customHeight="1" x14ac:dyDescent="0.2">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2.75" customHeight="1" x14ac:dyDescent="0.2">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2.75" customHeight="1" x14ac:dyDescent="0.2">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2.75" customHeight="1" x14ac:dyDescent="0.2">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2.75" customHeight="1" x14ac:dyDescent="0.2">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2.75" customHeight="1" x14ac:dyDescent="0.2">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2.75" customHeight="1" x14ac:dyDescent="0.2">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2.75" customHeight="1" x14ac:dyDescent="0.2">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2.75" customHeight="1" x14ac:dyDescent="0.2">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2.75" customHeight="1" x14ac:dyDescent="0.2">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2.75" customHeight="1" x14ac:dyDescent="0.2">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2.75" customHeight="1" x14ac:dyDescent="0.2">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2.75" customHeight="1" x14ac:dyDescent="0.2">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2.75" customHeight="1" x14ac:dyDescent="0.2">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2.75" customHeight="1" x14ac:dyDescent="0.2">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2.75" customHeight="1" x14ac:dyDescent="0.2">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2.75" customHeight="1" x14ac:dyDescent="0.2">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2.75" customHeight="1" x14ac:dyDescent="0.2">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2.75" customHeight="1" x14ac:dyDescent="0.2">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2.75" customHeight="1" x14ac:dyDescent="0.2">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2.75" customHeight="1" x14ac:dyDescent="0.2">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2.75" customHeight="1" x14ac:dyDescent="0.2">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2.75" customHeight="1" x14ac:dyDescent="0.2">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2.75" customHeight="1" x14ac:dyDescent="0.2">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2.75" customHeight="1" x14ac:dyDescent="0.2">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2.75" customHeight="1" x14ac:dyDescent="0.2">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2.75" customHeight="1" x14ac:dyDescent="0.2">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2.75" customHeight="1" x14ac:dyDescent="0.2">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2.75" customHeight="1" x14ac:dyDescent="0.2">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2.75" customHeight="1" x14ac:dyDescent="0.2">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2.75" customHeight="1" x14ac:dyDescent="0.2">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2.75" customHeight="1" x14ac:dyDescent="0.2">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2.75" customHeight="1" x14ac:dyDescent="0.2">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2.75" customHeight="1" x14ac:dyDescent="0.2">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2.75" customHeight="1" x14ac:dyDescent="0.2">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2.75" customHeight="1" x14ac:dyDescent="0.2">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2.75" customHeight="1" x14ac:dyDescent="0.2">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2.75" customHeight="1" x14ac:dyDescent="0.2">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2.75" customHeight="1" x14ac:dyDescent="0.2">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2.75" customHeight="1" x14ac:dyDescent="0.2">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2.75" customHeight="1" x14ac:dyDescent="0.2">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2.75" customHeight="1" x14ac:dyDescent="0.2">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2.75" customHeight="1" x14ac:dyDescent="0.2">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2.75" customHeight="1" x14ac:dyDescent="0.2">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2.75" customHeight="1" x14ac:dyDescent="0.2">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2.75" customHeight="1" x14ac:dyDescent="0.2">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2.75" customHeight="1" x14ac:dyDescent="0.2">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2.75" customHeight="1" x14ac:dyDescent="0.2">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2.75" customHeight="1" x14ac:dyDescent="0.2">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2.75" customHeight="1" x14ac:dyDescent="0.2">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2.75" customHeight="1" x14ac:dyDescent="0.2">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2.75" customHeight="1" x14ac:dyDescent="0.2">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2.75" customHeight="1" x14ac:dyDescent="0.2">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2.75" customHeight="1" x14ac:dyDescent="0.2">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2.75" customHeight="1" x14ac:dyDescent="0.2">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2.75" customHeight="1" x14ac:dyDescent="0.2">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2.75" customHeight="1" x14ac:dyDescent="0.2">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2.75" customHeight="1" x14ac:dyDescent="0.2">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2.75" customHeight="1" x14ac:dyDescent="0.2">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2.75" customHeight="1" x14ac:dyDescent="0.2">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2.75" customHeight="1" x14ac:dyDescent="0.2">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2.75" customHeight="1" x14ac:dyDescent="0.2">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2.75" customHeight="1" x14ac:dyDescent="0.2">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2.75" customHeight="1" x14ac:dyDescent="0.2">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2.75" customHeight="1" x14ac:dyDescent="0.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2.75" customHeight="1" x14ac:dyDescent="0.2">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2.75" customHeight="1" x14ac:dyDescent="0.2">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2.75" customHeight="1" x14ac:dyDescent="0.2">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2.75" customHeight="1" x14ac:dyDescent="0.2">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2.75" customHeight="1" x14ac:dyDescent="0.2">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2.75" customHeight="1" x14ac:dyDescent="0.2">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2.75" customHeight="1" x14ac:dyDescent="0.2">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2.75" customHeight="1" x14ac:dyDescent="0.2">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2.75" customHeight="1" x14ac:dyDescent="0.2">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2.75" customHeight="1" x14ac:dyDescent="0.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2.75" customHeight="1" x14ac:dyDescent="0.2">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2.75" customHeight="1" x14ac:dyDescent="0.2">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2.75" customHeight="1" x14ac:dyDescent="0.2">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2.75" customHeight="1" x14ac:dyDescent="0.2">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2.75" customHeight="1" x14ac:dyDescent="0.2">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2.75" customHeight="1" x14ac:dyDescent="0.2">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2.75" customHeight="1" x14ac:dyDescent="0.2">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2.75" customHeight="1" x14ac:dyDescent="0.2">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2.75" customHeight="1" x14ac:dyDescent="0.2">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2.75" customHeight="1" x14ac:dyDescent="0.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2.75" customHeight="1" x14ac:dyDescent="0.2">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2.75" customHeight="1" x14ac:dyDescent="0.2">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2.75" customHeight="1" x14ac:dyDescent="0.2">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2.75" customHeight="1" x14ac:dyDescent="0.2">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2.75" customHeight="1" x14ac:dyDescent="0.2">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2.75" customHeight="1" x14ac:dyDescent="0.2">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2.75" customHeight="1" x14ac:dyDescent="0.2">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2.75" customHeight="1" x14ac:dyDescent="0.2">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2.75" customHeight="1" x14ac:dyDescent="0.2">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2.75" customHeight="1" x14ac:dyDescent="0.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2.75" customHeight="1" x14ac:dyDescent="0.2">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2.75" customHeight="1" x14ac:dyDescent="0.2">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2.75" customHeight="1" x14ac:dyDescent="0.2">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2.75" customHeight="1" x14ac:dyDescent="0.2">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2.75" customHeight="1" x14ac:dyDescent="0.2">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2.75" customHeight="1" x14ac:dyDescent="0.2">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2.75" customHeight="1" x14ac:dyDescent="0.2">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2.75" customHeight="1" x14ac:dyDescent="0.2">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2.75" customHeight="1" x14ac:dyDescent="0.2">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2.75" customHeight="1" x14ac:dyDescent="0.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2.75" customHeight="1" x14ac:dyDescent="0.2">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2.75" customHeight="1" x14ac:dyDescent="0.2">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2.75" customHeight="1" x14ac:dyDescent="0.2">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2.75" customHeight="1" x14ac:dyDescent="0.2">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2.75" customHeight="1" x14ac:dyDescent="0.2">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2.75" customHeight="1" x14ac:dyDescent="0.2">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2.75" customHeight="1" x14ac:dyDescent="0.2">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2.75" customHeight="1" x14ac:dyDescent="0.2">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2.75" customHeight="1" x14ac:dyDescent="0.2">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2.75" customHeight="1" x14ac:dyDescent="0.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2.75" customHeight="1" x14ac:dyDescent="0.2">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2.75" customHeight="1" x14ac:dyDescent="0.2">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2.75" customHeight="1" x14ac:dyDescent="0.2">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2.75" customHeight="1" x14ac:dyDescent="0.2">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2.75" customHeight="1" x14ac:dyDescent="0.2">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2.75" customHeight="1" x14ac:dyDescent="0.2">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2.75" customHeight="1" x14ac:dyDescent="0.2">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2.75" customHeight="1" x14ac:dyDescent="0.2">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2.75" customHeight="1" x14ac:dyDescent="0.2">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2.75" customHeight="1" x14ac:dyDescent="0.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2.75" customHeight="1" x14ac:dyDescent="0.2">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2.75" customHeight="1" x14ac:dyDescent="0.2">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2.75" customHeight="1" x14ac:dyDescent="0.2">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2.75" customHeight="1" x14ac:dyDescent="0.2">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2.75" customHeight="1" x14ac:dyDescent="0.2">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2.75" customHeight="1" x14ac:dyDescent="0.2">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2.75" customHeight="1" x14ac:dyDescent="0.2">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2.75" customHeight="1" x14ac:dyDescent="0.2">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2.75" customHeight="1" x14ac:dyDescent="0.2">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2.75" customHeight="1" x14ac:dyDescent="0.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2.75" customHeight="1" x14ac:dyDescent="0.2">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2.75" customHeight="1" x14ac:dyDescent="0.2">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2.75" customHeight="1" x14ac:dyDescent="0.2">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2.75" customHeight="1" x14ac:dyDescent="0.2">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2.75" customHeight="1" x14ac:dyDescent="0.2">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2.75" customHeight="1" x14ac:dyDescent="0.2">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2.75" customHeight="1" x14ac:dyDescent="0.2">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2.75" customHeight="1" x14ac:dyDescent="0.2">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2.75" customHeight="1" x14ac:dyDescent="0.2">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2.75" customHeight="1" x14ac:dyDescent="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2.75" customHeight="1" x14ac:dyDescent="0.2">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2.75" customHeight="1" x14ac:dyDescent="0.2">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2.75" customHeight="1" x14ac:dyDescent="0.2">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2.75" customHeight="1" x14ac:dyDescent="0.2">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2.75" customHeight="1" x14ac:dyDescent="0.2">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2.75" customHeight="1" x14ac:dyDescent="0.2">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2.75" customHeight="1" x14ac:dyDescent="0.2">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2.75" customHeight="1" x14ac:dyDescent="0.2">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2.75" customHeight="1" x14ac:dyDescent="0.2">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2.75" customHeight="1" x14ac:dyDescent="0.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2.75" customHeight="1" x14ac:dyDescent="0.2">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2.75" customHeight="1" x14ac:dyDescent="0.2">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2.75" customHeight="1" x14ac:dyDescent="0.2">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2.75" customHeight="1" x14ac:dyDescent="0.2">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2.75" customHeight="1" x14ac:dyDescent="0.2">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2.75" customHeight="1" x14ac:dyDescent="0.2">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2.75" customHeight="1" x14ac:dyDescent="0.2">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2.75" customHeight="1" x14ac:dyDescent="0.2">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2.75" customHeight="1" x14ac:dyDescent="0.2">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2.75" customHeight="1" x14ac:dyDescent="0.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2.75" customHeight="1" x14ac:dyDescent="0.2">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spans="1:26" ht="12.75" customHeight="1" x14ac:dyDescent="0.2">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spans="1:26" ht="12.75" customHeight="1" x14ac:dyDescent="0.2">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spans="1:26" ht="12.75" customHeight="1" x14ac:dyDescent="0.2">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spans="1:26" ht="12.75" customHeight="1" x14ac:dyDescent="0.2">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spans="1:26" ht="12.75" customHeight="1" x14ac:dyDescent="0.2">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spans="1:26" ht="12.75" customHeight="1" x14ac:dyDescent="0.2">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spans="1:26" ht="12.75" customHeight="1" x14ac:dyDescent="0.2">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spans="1:26" ht="12.75" customHeight="1" x14ac:dyDescent="0.2">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spans="1:26" ht="12.75" customHeight="1" x14ac:dyDescent="0.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spans="1:26" ht="12.75" customHeight="1" x14ac:dyDescent="0.2">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spans="1:26" ht="12.75" customHeight="1" x14ac:dyDescent="0.2">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spans="1:26" ht="12.75" customHeight="1" x14ac:dyDescent="0.2">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spans="1:26" ht="12.75" customHeight="1" x14ac:dyDescent="0.2">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spans="1:26" ht="12.75" customHeight="1" x14ac:dyDescent="0.2">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spans="1:26" ht="12.75" customHeight="1" x14ac:dyDescent="0.2">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spans="1:26" ht="12.75" customHeight="1" x14ac:dyDescent="0.2">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spans="1:26" ht="12.75" customHeight="1" x14ac:dyDescent="0.2">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spans="1:26" ht="12.75" customHeight="1" x14ac:dyDescent="0.2">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spans="1:26" ht="12.75" customHeight="1" x14ac:dyDescent="0.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spans="1:26" ht="12.75" customHeight="1" x14ac:dyDescent="0.2">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spans="1:26" ht="12.75" customHeight="1" x14ac:dyDescent="0.2">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spans="1:26" ht="12.75" customHeight="1" x14ac:dyDescent="0.2">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spans="1:26" ht="12.75" customHeight="1" x14ac:dyDescent="0.2">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spans="1:26" ht="12.75" customHeight="1" x14ac:dyDescent="0.2">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spans="1:26" ht="12.75" customHeight="1" x14ac:dyDescent="0.2">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spans="1:26" ht="12.75" customHeight="1" x14ac:dyDescent="0.2">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spans="1:26" ht="12.75" customHeight="1" x14ac:dyDescent="0.2">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spans="1:26" ht="12.75" customHeight="1" x14ac:dyDescent="0.2">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spans="1:26" ht="12.75" customHeight="1" x14ac:dyDescent="0.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spans="1:26" ht="12.75" customHeight="1" x14ac:dyDescent="0.2">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spans="1:26" ht="12.75" customHeight="1" x14ac:dyDescent="0.2">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spans="1:26" ht="12.75" customHeight="1" x14ac:dyDescent="0.2">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spans="1:26" ht="12.75" customHeight="1" x14ac:dyDescent="0.2">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spans="1:26" ht="12.75" customHeight="1" x14ac:dyDescent="0.2">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spans="1:26" ht="12.75" customHeight="1" x14ac:dyDescent="0.2">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spans="1:26" ht="12.75" customHeight="1" x14ac:dyDescent="0.2">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spans="1:26" ht="12.75" customHeight="1" x14ac:dyDescent="0.2">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spans="1:26" ht="12.75" customHeight="1" x14ac:dyDescent="0.2">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spans="1:26" ht="12.75" customHeight="1" x14ac:dyDescent="0.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spans="1:26" ht="12.75" customHeight="1" x14ac:dyDescent="0.2">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spans="1:26" ht="12.75" customHeight="1" x14ac:dyDescent="0.2">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spans="1:26" ht="12.75" customHeight="1" x14ac:dyDescent="0.2">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spans="1:26" ht="12.75" customHeight="1" x14ac:dyDescent="0.2">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spans="1:26" ht="12.75" customHeight="1" x14ac:dyDescent="0.2">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spans="1:26" ht="12.75" customHeight="1" x14ac:dyDescent="0.2">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spans="1:26" ht="12.75" customHeight="1" x14ac:dyDescent="0.2">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spans="1:26" ht="12.75" customHeight="1" x14ac:dyDescent="0.2">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spans="1:26" ht="12.75" customHeight="1" x14ac:dyDescent="0.2">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spans="1:26" ht="12.75" customHeight="1" x14ac:dyDescent="0.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spans="1:26" ht="12.75" customHeight="1" x14ac:dyDescent="0.2">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spans="1:26" ht="12.75" customHeight="1" x14ac:dyDescent="0.2">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spans="1:26" ht="12.75" customHeight="1" x14ac:dyDescent="0.2">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spans="1:26" ht="12.75" customHeight="1" x14ac:dyDescent="0.2">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spans="1:26" ht="12.75" customHeight="1" x14ac:dyDescent="0.2">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spans="1:26" ht="12.75" customHeight="1" x14ac:dyDescent="0.2">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spans="1:26" ht="12.75" customHeight="1" x14ac:dyDescent="0.2">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spans="1:26" ht="12.75" customHeight="1" x14ac:dyDescent="0.2">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spans="1:26" ht="12.75" customHeight="1" x14ac:dyDescent="0.2">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spans="1:26" ht="12.75" customHeight="1" x14ac:dyDescent="0.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spans="1:26" ht="12.75" customHeight="1" x14ac:dyDescent="0.2">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spans="1:26" ht="12.75" customHeight="1" x14ac:dyDescent="0.2">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spans="1:26" ht="12.75" customHeight="1" x14ac:dyDescent="0.2">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spans="1:26" ht="12.75" customHeight="1" x14ac:dyDescent="0.2">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spans="1:26" ht="12.75" customHeight="1" x14ac:dyDescent="0.2">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spans="1:26" ht="12.75" customHeight="1" x14ac:dyDescent="0.2">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spans="1:26" ht="12.75" customHeight="1" x14ac:dyDescent="0.2">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spans="1:26" ht="12.75" customHeight="1" x14ac:dyDescent="0.2">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spans="1:26" ht="12.75" customHeight="1" x14ac:dyDescent="0.2">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spans="1:26" ht="12.75" customHeight="1" x14ac:dyDescent="0.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spans="1:26" ht="12.75" customHeight="1" x14ac:dyDescent="0.2">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spans="1:26" ht="12.75" customHeight="1" x14ac:dyDescent="0.2">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spans="1:26" ht="12.75" customHeight="1" x14ac:dyDescent="0.2">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spans="1:26" ht="12.75" customHeight="1" x14ac:dyDescent="0.2">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spans="1:26" ht="12.75" customHeight="1" x14ac:dyDescent="0.2">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spans="1:26" ht="12.75" customHeight="1" x14ac:dyDescent="0.2">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spans="1:26" ht="12.75" customHeight="1" x14ac:dyDescent="0.2">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spans="1:26" ht="12.75" customHeight="1" x14ac:dyDescent="0.2">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spans="1:26" ht="12.75" customHeight="1" x14ac:dyDescent="0.2">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spans="1:26" ht="12.75" customHeight="1" x14ac:dyDescent="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spans="1:26" ht="12.75" customHeight="1" x14ac:dyDescent="0.2">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spans="1:26" ht="12.75" customHeight="1" x14ac:dyDescent="0.2">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spans="1:26" ht="12.75" customHeight="1" x14ac:dyDescent="0.2">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spans="1:26" ht="12.75" customHeight="1" x14ac:dyDescent="0.2">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spans="1:26" ht="12.75" customHeight="1" x14ac:dyDescent="0.2">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spans="1:26" ht="12.75" customHeight="1" x14ac:dyDescent="0.2">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spans="1:26" ht="12.75" customHeight="1" x14ac:dyDescent="0.2">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spans="1:26" ht="12.75" customHeight="1" x14ac:dyDescent="0.2">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spans="1:26" ht="12.75" customHeight="1" x14ac:dyDescent="0.2">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spans="1:26" ht="12.75" customHeight="1" x14ac:dyDescent="0.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spans="1:26" ht="12.75" customHeight="1" x14ac:dyDescent="0.2">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spans="1:26" ht="12.75" customHeight="1" x14ac:dyDescent="0.2">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spans="1:26" ht="12.75" customHeight="1" x14ac:dyDescent="0.2">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spans="1:26" ht="12.75" customHeight="1" x14ac:dyDescent="0.2">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spans="1:26" ht="12.75" customHeight="1" x14ac:dyDescent="0.2">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spans="1:26" ht="12.75" customHeight="1" x14ac:dyDescent="0.2">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spans="1:26" ht="12.75" customHeight="1" x14ac:dyDescent="0.2">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spans="1:26" ht="12.75" customHeight="1" x14ac:dyDescent="0.2">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spans="1:26" ht="12.75" customHeight="1" x14ac:dyDescent="0.2">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spans="1:26" ht="12.75" customHeight="1" x14ac:dyDescent="0.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spans="1:26" ht="12.75" customHeight="1" x14ac:dyDescent="0.2">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spans="1:26" ht="12.75" customHeight="1" x14ac:dyDescent="0.2">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spans="1:26" ht="12.75" customHeight="1" x14ac:dyDescent="0.2">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spans="1:26" ht="12.75" customHeight="1" x14ac:dyDescent="0.2">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spans="1:26" ht="12.75" customHeight="1" x14ac:dyDescent="0.2">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spans="1:26" ht="12.75" customHeight="1" x14ac:dyDescent="0.2">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spans="1:26" ht="12.75" customHeight="1" x14ac:dyDescent="0.2">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spans="1:26" ht="12.75" customHeight="1" x14ac:dyDescent="0.2">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spans="1:26" ht="12.75" customHeight="1" x14ac:dyDescent="0.2">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spans="1:26" ht="12.75" customHeight="1" x14ac:dyDescent="0.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spans="1:26" ht="12.75" customHeight="1" x14ac:dyDescent="0.2">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spans="1:26" ht="12.75" customHeight="1" x14ac:dyDescent="0.2">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spans="1:26" ht="12.75" customHeight="1" x14ac:dyDescent="0.2">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spans="1:26" ht="12.75" customHeight="1" x14ac:dyDescent="0.2">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spans="1:26" ht="12.75" customHeight="1" x14ac:dyDescent="0.2">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spans="1:26" ht="12.75" customHeight="1" x14ac:dyDescent="0.2">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spans="1:26" ht="12.75" customHeight="1" x14ac:dyDescent="0.2">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spans="1:26" ht="12.75" customHeight="1" x14ac:dyDescent="0.2">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spans="1:26" ht="12.75" customHeight="1" x14ac:dyDescent="0.2">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spans="1:26" ht="12.75" customHeight="1" x14ac:dyDescent="0.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spans="1:26" ht="12.75" customHeight="1" x14ac:dyDescent="0.2">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spans="1:26" ht="12.75" customHeight="1" x14ac:dyDescent="0.2">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spans="1:26" ht="12.75" customHeight="1" x14ac:dyDescent="0.2">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spans="1:26" ht="12.75" customHeight="1" x14ac:dyDescent="0.2">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spans="1:26" ht="12.75" customHeight="1" x14ac:dyDescent="0.2">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spans="1:26" ht="12.75" customHeight="1" x14ac:dyDescent="0.2">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spans="1:26" ht="12.75" customHeight="1" x14ac:dyDescent="0.2">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spans="1:26" ht="12.75" customHeight="1" x14ac:dyDescent="0.2">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spans="1:26" ht="12.75" customHeight="1" x14ac:dyDescent="0.2">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spans="1:26" ht="12.75" customHeight="1" x14ac:dyDescent="0.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spans="1:26" ht="12.75" customHeight="1" x14ac:dyDescent="0.2">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spans="1:26" ht="12.75" customHeight="1" x14ac:dyDescent="0.2">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spans="1:26" ht="12.75" customHeight="1" x14ac:dyDescent="0.2">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spans="1:26" ht="12.75" customHeight="1" x14ac:dyDescent="0.2">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spans="1:26" ht="12.75" customHeight="1" x14ac:dyDescent="0.2">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spans="1:26" ht="12.75" customHeight="1" x14ac:dyDescent="0.2">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spans="1:26" ht="12.75" customHeight="1" x14ac:dyDescent="0.2">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spans="1:26" ht="12.75" customHeight="1" x14ac:dyDescent="0.2">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spans="1:26" ht="12.75" customHeight="1" x14ac:dyDescent="0.2">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spans="1:26" ht="12.75" customHeight="1" x14ac:dyDescent="0.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spans="1:26" ht="12.75" customHeight="1" x14ac:dyDescent="0.2">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spans="1:26" ht="12.75" customHeight="1" x14ac:dyDescent="0.2">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spans="1:26" ht="12.75" customHeight="1" x14ac:dyDescent="0.2">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spans="1:26" ht="12.75" customHeight="1" x14ac:dyDescent="0.2">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spans="1:26" ht="12.75" customHeight="1" x14ac:dyDescent="0.2">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spans="1:26" ht="12.75" customHeight="1" x14ac:dyDescent="0.2">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spans="1:26" ht="12.75" customHeight="1" x14ac:dyDescent="0.2">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spans="1:26" ht="12.75" customHeight="1" x14ac:dyDescent="0.2">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spans="1:26" ht="12.75" customHeight="1" x14ac:dyDescent="0.2">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spans="1:26" ht="12.75" customHeight="1" x14ac:dyDescent="0.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spans="1:26" ht="12.75" customHeight="1" x14ac:dyDescent="0.2">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spans="1:26" ht="12.75" customHeight="1" x14ac:dyDescent="0.2">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spans="1:26" ht="12.75" customHeight="1" x14ac:dyDescent="0.2">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spans="1:26" ht="12.75" customHeight="1" x14ac:dyDescent="0.2">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spans="1:26" ht="12.75" customHeight="1" x14ac:dyDescent="0.2">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spans="1:26" ht="12.75" customHeight="1" x14ac:dyDescent="0.2">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spans="1:26" ht="12.75" customHeight="1" x14ac:dyDescent="0.2">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spans="1:26" ht="12.75" customHeight="1" x14ac:dyDescent="0.2">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spans="1:26" ht="12.75" customHeight="1" x14ac:dyDescent="0.2">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spans="1:26" ht="12.75" customHeight="1" x14ac:dyDescent="0.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spans="1:26" ht="12.75" customHeight="1" x14ac:dyDescent="0.2">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spans="1:26" ht="12.75" customHeight="1" x14ac:dyDescent="0.2">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spans="1:26" ht="12.75" customHeight="1" x14ac:dyDescent="0.2">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spans="1:26" ht="12.75" customHeight="1" x14ac:dyDescent="0.2">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spans="1:26" ht="12.75" customHeight="1" x14ac:dyDescent="0.2">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spans="1:26" ht="12.75" customHeight="1" x14ac:dyDescent="0.2">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spans="1:26" ht="12.75" customHeight="1" x14ac:dyDescent="0.2">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spans="1:26" ht="12.75" customHeight="1" x14ac:dyDescent="0.2">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spans="1:26" ht="12.75" customHeight="1" x14ac:dyDescent="0.2">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spans="1:26" ht="12.75" customHeight="1" x14ac:dyDescent="0.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spans="1:26" ht="12.75" customHeight="1" x14ac:dyDescent="0.2">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spans="1:26" ht="12.75" customHeight="1" x14ac:dyDescent="0.2">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spans="1:26" ht="12.75" customHeight="1" x14ac:dyDescent="0.2">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spans="1:26" ht="12.75" customHeight="1" x14ac:dyDescent="0.2">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spans="1:26" ht="12.75" customHeight="1" x14ac:dyDescent="0.2">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spans="1:26" ht="12.75" customHeight="1" x14ac:dyDescent="0.2">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spans="1:26" ht="12.75" customHeight="1" x14ac:dyDescent="0.2">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spans="1:26" ht="12.75" customHeight="1" x14ac:dyDescent="0.2">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spans="1:26" ht="12.75" customHeight="1" x14ac:dyDescent="0.2">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spans="1:26" ht="12.75" customHeight="1" x14ac:dyDescent="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spans="1:26" ht="12.75" customHeight="1" x14ac:dyDescent="0.2">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spans="1:26" ht="12.75" customHeight="1" x14ac:dyDescent="0.2">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spans="1:26" ht="12.75" customHeight="1" x14ac:dyDescent="0.2">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spans="1:26" ht="12.75" customHeight="1" x14ac:dyDescent="0.2">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spans="1:26" ht="12.75" customHeight="1" x14ac:dyDescent="0.2">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spans="1:26" ht="12.75" customHeight="1" x14ac:dyDescent="0.2">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spans="1:26" ht="12.75" customHeight="1" x14ac:dyDescent="0.2">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spans="1:26" ht="12.75" customHeight="1" x14ac:dyDescent="0.2">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spans="1:26" ht="12.75" customHeight="1" x14ac:dyDescent="0.2">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spans="1:26" ht="12.75" customHeight="1" x14ac:dyDescent="0.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spans="1:26" ht="12.75" customHeight="1" x14ac:dyDescent="0.2">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spans="1:26" ht="12.75" customHeight="1" x14ac:dyDescent="0.2">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spans="1:26" ht="12.75" customHeight="1" x14ac:dyDescent="0.2">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spans="1:26" ht="12.75" customHeight="1" x14ac:dyDescent="0.2">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spans="1:26" ht="12.75" customHeight="1" x14ac:dyDescent="0.2">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spans="1:26" ht="12.75" customHeight="1" x14ac:dyDescent="0.2">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spans="1:26" ht="12.75" customHeight="1" x14ac:dyDescent="0.2">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spans="1:26" ht="12.75" customHeight="1" x14ac:dyDescent="0.2">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spans="1:26" ht="12.75" customHeight="1" x14ac:dyDescent="0.2">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spans="1:26" ht="12.75" customHeight="1" x14ac:dyDescent="0.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spans="1:26" ht="12.75" customHeight="1" x14ac:dyDescent="0.2">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spans="1:26" ht="12.75" customHeight="1" x14ac:dyDescent="0.2">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spans="1:26" ht="12.75" customHeight="1" x14ac:dyDescent="0.2">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spans="1:26" ht="12.75" customHeight="1" x14ac:dyDescent="0.2">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spans="1:26" ht="12.75" customHeight="1" x14ac:dyDescent="0.2">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spans="1:26" ht="12.75" customHeight="1" x14ac:dyDescent="0.2">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spans="1:26" ht="12.75" customHeight="1" x14ac:dyDescent="0.2">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spans="1:26" ht="12.75" customHeight="1" x14ac:dyDescent="0.2">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spans="1:26" ht="12.75" customHeight="1" x14ac:dyDescent="0.2">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spans="1:26" ht="12.75" customHeight="1" x14ac:dyDescent="0.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spans="1:26" ht="12.75" customHeight="1" x14ac:dyDescent="0.2">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spans="1:26" ht="12.75" customHeight="1" x14ac:dyDescent="0.2">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spans="1:26" ht="12.75" customHeight="1" x14ac:dyDescent="0.2">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spans="1:26" ht="12.75" customHeight="1" x14ac:dyDescent="0.2">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spans="1:26" ht="12.75" customHeight="1" x14ac:dyDescent="0.2">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spans="1:26" ht="12.75" customHeight="1" x14ac:dyDescent="0.2">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spans="1:26" ht="12.75" customHeight="1" x14ac:dyDescent="0.2">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spans="1:26" ht="12.75" customHeight="1" x14ac:dyDescent="0.2">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spans="1:26" ht="12.75" customHeight="1" x14ac:dyDescent="0.2">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spans="1:26" ht="12.75" customHeight="1" x14ac:dyDescent="0.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spans="1:26" ht="12.75" customHeight="1" x14ac:dyDescent="0.2">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spans="1:26" ht="12.75" customHeight="1" x14ac:dyDescent="0.2">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spans="1:26" ht="12.75" customHeight="1" x14ac:dyDescent="0.2">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spans="1:26" ht="12.75" customHeight="1" x14ac:dyDescent="0.2">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spans="1:26" ht="12.75" customHeight="1" x14ac:dyDescent="0.2">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spans="1:26" ht="12.75" customHeight="1" x14ac:dyDescent="0.2">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spans="1:26" ht="12.75" customHeight="1" x14ac:dyDescent="0.2">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spans="1:26" ht="12.75" customHeight="1" x14ac:dyDescent="0.2">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spans="1:26" ht="12.75" customHeight="1" x14ac:dyDescent="0.2">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spans="1:26" ht="12.75" customHeight="1" x14ac:dyDescent="0.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spans="1:26" ht="12.75" customHeight="1" x14ac:dyDescent="0.2">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spans="1:26" ht="12.75" customHeight="1" x14ac:dyDescent="0.2">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spans="1:26" ht="12.75" customHeight="1" x14ac:dyDescent="0.2">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spans="1:26" ht="12.75" customHeight="1" x14ac:dyDescent="0.2">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spans="1:26" ht="12.75" customHeight="1" x14ac:dyDescent="0.2">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spans="1:26" ht="12.75" customHeight="1" x14ac:dyDescent="0.2">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spans="1:26" ht="12.75" customHeight="1" x14ac:dyDescent="0.2">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spans="1:26" ht="12.75" customHeight="1" x14ac:dyDescent="0.2">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spans="1:26" ht="12.75" customHeight="1" x14ac:dyDescent="0.2">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spans="1:26" ht="12.75" customHeight="1" x14ac:dyDescent="0.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spans="1:26" ht="12.75" customHeight="1" x14ac:dyDescent="0.2">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spans="1:26" ht="12.75" customHeight="1" x14ac:dyDescent="0.2">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spans="1:26" ht="12.75" customHeight="1" x14ac:dyDescent="0.2">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spans="1:26" ht="12.75" customHeight="1" x14ac:dyDescent="0.2">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spans="1:26" ht="12.75" customHeight="1" x14ac:dyDescent="0.2">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spans="1:26" ht="12.75" customHeight="1" x14ac:dyDescent="0.2">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spans="1:26" ht="12.75" customHeight="1" x14ac:dyDescent="0.2">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spans="1:26" ht="12.75" customHeight="1" x14ac:dyDescent="0.2">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spans="1:26" ht="12.75" customHeight="1" x14ac:dyDescent="0.2">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spans="1:26" ht="12.75" customHeight="1" x14ac:dyDescent="0.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spans="1:26" ht="12.75" customHeight="1" x14ac:dyDescent="0.2">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spans="1:26" ht="12.75" customHeight="1" x14ac:dyDescent="0.2">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spans="1:26" ht="12.75" customHeight="1" x14ac:dyDescent="0.2">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spans="1:26" ht="12.75" customHeight="1" x14ac:dyDescent="0.2">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spans="1:26" ht="12.75" customHeight="1" x14ac:dyDescent="0.2">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spans="1:26" ht="12.75" customHeight="1" x14ac:dyDescent="0.2">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spans="1:26" ht="12.75" customHeight="1" x14ac:dyDescent="0.2">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spans="1:26" ht="12.75" customHeight="1" x14ac:dyDescent="0.2">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spans="1:26" ht="12.75" customHeight="1" x14ac:dyDescent="0.2">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spans="1:26" ht="12.75" customHeight="1" x14ac:dyDescent="0.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spans="1:26" ht="12.75" customHeight="1" x14ac:dyDescent="0.2">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spans="1:26" ht="12.75" customHeight="1" x14ac:dyDescent="0.2">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spans="1:26" ht="12.75" customHeight="1" x14ac:dyDescent="0.2">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spans="1:26" ht="12.75" customHeight="1" x14ac:dyDescent="0.2">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spans="1:26" ht="12.75" customHeight="1" x14ac:dyDescent="0.2">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spans="1:26" ht="12.75" customHeight="1" x14ac:dyDescent="0.2">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spans="1:26" ht="12.75" customHeight="1" x14ac:dyDescent="0.2">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spans="1:26" ht="12.75" customHeight="1" x14ac:dyDescent="0.2">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spans="1:26" ht="12.75" customHeight="1" x14ac:dyDescent="0.2">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spans="1:26" ht="12.75" customHeight="1" x14ac:dyDescent="0.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spans="1:26" ht="12.75" customHeight="1" x14ac:dyDescent="0.2">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spans="1:26" ht="12.75" customHeight="1" x14ac:dyDescent="0.2">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spans="1:26" ht="12.75" customHeight="1" x14ac:dyDescent="0.2">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spans="1:26" ht="12.75" customHeight="1" x14ac:dyDescent="0.2">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spans="1:26" ht="12.75" customHeight="1" x14ac:dyDescent="0.2">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spans="1:26" ht="12.75" customHeight="1" x14ac:dyDescent="0.2">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spans="1:26" ht="12.75" customHeight="1" x14ac:dyDescent="0.2">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spans="1:26" ht="12.75" customHeight="1" x14ac:dyDescent="0.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spans="1:26" ht="12.75" customHeight="1" x14ac:dyDescent="0.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spans="1:26" ht="12.75" customHeight="1" x14ac:dyDescent="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spans="1:26" ht="12.75" customHeight="1" x14ac:dyDescent="0.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spans="1:26" ht="12.75" customHeight="1" x14ac:dyDescent="0.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spans="1:26" ht="12.75" customHeight="1" x14ac:dyDescent="0.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spans="1:26" ht="12.75" customHeight="1" x14ac:dyDescent="0.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spans="1:26" ht="12.75" customHeight="1" x14ac:dyDescent="0.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spans="1:26" ht="12.75" customHeight="1" x14ac:dyDescent="0.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spans="1:26" ht="12.75" customHeight="1" x14ac:dyDescent="0.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spans="1:26" ht="12.75" customHeight="1" x14ac:dyDescent="0.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spans="1:26" ht="12.75" customHeight="1" x14ac:dyDescent="0.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spans="1:26" ht="12.75" customHeight="1" x14ac:dyDescent="0.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spans="1:26" ht="12.75" customHeight="1" x14ac:dyDescent="0.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spans="1:26" ht="12.75" customHeight="1" x14ac:dyDescent="0.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spans="1:26" ht="12.75" customHeight="1" x14ac:dyDescent="0.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spans="1:26" ht="12.75" customHeight="1" x14ac:dyDescent="0.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spans="1:26" ht="12.75" customHeight="1" x14ac:dyDescent="0.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spans="1:26" ht="12.75" customHeight="1" x14ac:dyDescent="0.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spans="1:26" ht="12.75" customHeight="1" x14ac:dyDescent="0.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spans="1:26" ht="12.75" customHeight="1" x14ac:dyDescent="0.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spans="1:26" ht="12.75" customHeight="1" x14ac:dyDescent="0.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spans="1:26" ht="12.75" customHeight="1" x14ac:dyDescent="0.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spans="1:26" ht="12.75" customHeight="1" x14ac:dyDescent="0.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spans="1:26" ht="12.75" customHeight="1" x14ac:dyDescent="0.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spans="1:26" ht="12.75" customHeight="1" x14ac:dyDescent="0.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spans="1:26" ht="12.75" customHeight="1" x14ac:dyDescent="0.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spans="1:26" ht="12.75" customHeight="1" x14ac:dyDescent="0.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spans="1:26" ht="12.75" customHeight="1" x14ac:dyDescent="0.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spans="1:26" ht="12.75" customHeight="1" x14ac:dyDescent="0.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spans="1:26" ht="12.75" customHeight="1" x14ac:dyDescent="0.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spans="1:26" ht="12.75" customHeight="1" x14ac:dyDescent="0.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spans="1:26" ht="12.75" customHeight="1" x14ac:dyDescent="0.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spans="1:26" ht="12.75" customHeight="1" x14ac:dyDescent="0.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spans="1:26" ht="12.75" customHeight="1" x14ac:dyDescent="0.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spans="1:26" ht="12.75" customHeight="1" x14ac:dyDescent="0.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spans="1:26" ht="12.75" customHeight="1" x14ac:dyDescent="0.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spans="1:26" ht="12.75" customHeight="1" x14ac:dyDescent="0.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spans="1:26" ht="12.75" customHeight="1" x14ac:dyDescent="0.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spans="1:26" ht="12.75" customHeight="1" x14ac:dyDescent="0.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spans="1:26" ht="12.75" customHeight="1" x14ac:dyDescent="0.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spans="1:26" ht="12.75" customHeight="1" x14ac:dyDescent="0.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spans="1:26" ht="12.75" customHeight="1" x14ac:dyDescent="0.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spans="1:26" ht="12.75" customHeight="1" x14ac:dyDescent="0.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spans="1:26" ht="12.75" customHeight="1" x14ac:dyDescent="0.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spans="1:26" ht="12.75" customHeight="1" x14ac:dyDescent="0.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spans="1:26" ht="12.75" customHeight="1" x14ac:dyDescent="0.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spans="1:26" ht="12.75" customHeight="1" x14ac:dyDescent="0.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spans="1:26" ht="12.75" customHeight="1" x14ac:dyDescent="0.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spans="1:26" ht="12.75" customHeight="1" x14ac:dyDescent="0.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spans="1:26" ht="12.75" customHeight="1" x14ac:dyDescent="0.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spans="1:26" ht="12.75" customHeight="1" x14ac:dyDescent="0.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spans="1:26" ht="12.75" customHeight="1" x14ac:dyDescent="0.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spans="1:26" ht="12.75" customHeight="1" x14ac:dyDescent="0.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spans="1:26" ht="12.75" customHeight="1" x14ac:dyDescent="0.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spans="1:26" ht="12.75" customHeight="1" x14ac:dyDescent="0.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spans="1:26" ht="12.75" customHeight="1" x14ac:dyDescent="0.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spans="1:26" ht="12.75" customHeight="1" x14ac:dyDescent="0.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spans="1:26" ht="12.75" customHeight="1" x14ac:dyDescent="0.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spans="1:26" ht="12.75" customHeight="1" x14ac:dyDescent="0.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spans="1:26" ht="12.75" customHeight="1" x14ac:dyDescent="0.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spans="1:26" ht="12.75" customHeight="1" x14ac:dyDescent="0.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spans="1:26" ht="12.75" customHeight="1" x14ac:dyDescent="0.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spans="1:26" ht="12.75" customHeight="1" x14ac:dyDescent="0.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spans="1:26" ht="12.75" customHeight="1" x14ac:dyDescent="0.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spans="1:26" ht="12.75" customHeight="1" x14ac:dyDescent="0.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spans="1:26" ht="12.75" customHeight="1" x14ac:dyDescent="0.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spans="1:26" ht="12.75" customHeight="1" x14ac:dyDescent="0.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spans="1:26" ht="12.75" customHeight="1" x14ac:dyDescent="0.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spans="1:26" ht="12.75" customHeight="1" x14ac:dyDescent="0.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spans="1:26" ht="12.75" customHeight="1" x14ac:dyDescent="0.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spans="1:26" ht="12.75" customHeight="1" x14ac:dyDescent="0.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spans="1:26" ht="12.75" customHeight="1" x14ac:dyDescent="0.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spans="1:26" ht="12.75" customHeight="1" x14ac:dyDescent="0.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spans="1:26" ht="12.75" customHeight="1" x14ac:dyDescent="0.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spans="1:26" ht="12.75" customHeight="1" x14ac:dyDescent="0.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spans="1:26" ht="12.75" customHeight="1" x14ac:dyDescent="0.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spans="1:26" ht="12.75" customHeight="1" x14ac:dyDescent="0.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spans="1:26" ht="12.75" customHeight="1" x14ac:dyDescent="0.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spans="1:26" ht="12.75" customHeight="1" x14ac:dyDescent="0.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spans="1:26" ht="12.75" customHeight="1" x14ac:dyDescent="0.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spans="1:26" ht="12.75" customHeight="1" x14ac:dyDescent="0.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spans="1:26" ht="12.75" customHeight="1" x14ac:dyDescent="0.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spans="1:26" ht="12.75" customHeight="1" x14ac:dyDescent="0.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spans="1:26" ht="12.75" customHeight="1" x14ac:dyDescent="0.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spans="1:26" ht="12.75" customHeight="1" x14ac:dyDescent="0.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spans="1:26" ht="12.75" customHeight="1" x14ac:dyDescent="0.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spans="1:26" ht="12.75" customHeight="1" x14ac:dyDescent="0.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spans="1:26" ht="12.75" customHeight="1" x14ac:dyDescent="0.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spans="1:26" ht="12.75" customHeight="1" x14ac:dyDescent="0.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spans="1:26" ht="12.75" customHeight="1" x14ac:dyDescent="0.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spans="1:26" ht="12.75" customHeight="1" x14ac:dyDescent="0.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spans="1:26" ht="12.75" customHeight="1" x14ac:dyDescent="0.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spans="1:26" ht="12.75" customHeight="1" x14ac:dyDescent="0.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spans="1:26" ht="12.75" customHeight="1" x14ac:dyDescent="0.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spans="1:26" ht="12.75" customHeight="1" x14ac:dyDescent="0.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spans="1:26" ht="12.75" customHeight="1" x14ac:dyDescent="0.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spans="1:26" ht="12.75" customHeight="1" x14ac:dyDescent="0.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spans="1:26" ht="12.75" customHeight="1" x14ac:dyDescent="0.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spans="1:26" ht="12.75" customHeight="1" x14ac:dyDescent="0.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spans="1:26" ht="12.75" customHeight="1" x14ac:dyDescent="0.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spans="1:26" ht="12.75" customHeight="1" x14ac:dyDescent="0.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spans="1:26" ht="12.75" customHeight="1" x14ac:dyDescent="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spans="1:26" ht="12.75" customHeight="1" x14ac:dyDescent="0.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spans="1:26" ht="12.75" customHeight="1" x14ac:dyDescent="0.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spans="1:26" ht="12.75" customHeight="1" x14ac:dyDescent="0.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spans="1:26" ht="12.75" customHeight="1" x14ac:dyDescent="0.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spans="1:26" ht="12.75" customHeight="1" x14ac:dyDescent="0.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spans="1:26" ht="12.75" customHeight="1" x14ac:dyDescent="0.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spans="1:26" ht="12.75" customHeight="1" x14ac:dyDescent="0.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spans="1:26" ht="12.75" customHeight="1" x14ac:dyDescent="0.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spans="1:26" ht="12.75" customHeight="1" x14ac:dyDescent="0.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spans="1:26" ht="12.75" customHeight="1" x14ac:dyDescent="0.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spans="1:26" ht="12.75" customHeight="1" x14ac:dyDescent="0.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spans="1:26" ht="12.75" customHeight="1" x14ac:dyDescent="0.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spans="1:26" ht="12.75" customHeight="1" x14ac:dyDescent="0.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spans="1:26" ht="12.75" customHeight="1" x14ac:dyDescent="0.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spans="1:26" ht="12.75" customHeight="1" x14ac:dyDescent="0.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spans="1:26" ht="12.75" customHeight="1" x14ac:dyDescent="0.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spans="1:26" ht="12.75" customHeight="1" x14ac:dyDescent="0.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spans="1:26" ht="12.75" customHeight="1" x14ac:dyDescent="0.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spans="1:26" ht="12.75" customHeight="1" x14ac:dyDescent="0.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spans="1:26" ht="12.75" customHeight="1" x14ac:dyDescent="0.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spans="1:26" ht="12.75" customHeight="1" x14ac:dyDescent="0.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spans="1:26" ht="12.75" customHeight="1" x14ac:dyDescent="0.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spans="1:26" ht="12.75" customHeight="1" x14ac:dyDescent="0.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spans="1:26" ht="12.75" customHeight="1" x14ac:dyDescent="0.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spans="1:26" ht="12.75" customHeight="1" x14ac:dyDescent="0.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spans="1:26" ht="12.75" customHeight="1" x14ac:dyDescent="0.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spans="1:26" ht="12.75" customHeight="1" x14ac:dyDescent="0.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spans="1:26" ht="12.75" customHeight="1" x14ac:dyDescent="0.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spans="1:26" ht="12.75" customHeight="1" x14ac:dyDescent="0.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spans="1:26" ht="12.75" customHeight="1" x14ac:dyDescent="0.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spans="1:26" ht="12.75" customHeight="1" x14ac:dyDescent="0.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spans="1:26" ht="12.75" customHeight="1" x14ac:dyDescent="0.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spans="1:26" ht="12.75" customHeight="1" x14ac:dyDescent="0.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spans="1:26" ht="12.75" customHeight="1" x14ac:dyDescent="0.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spans="1:26" ht="12.75" customHeight="1" x14ac:dyDescent="0.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spans="1:26" ht="12.75" customHeight="1" x14ac:dyDescent="0.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spans="1:26" ht="12.75" customHeight="1" x14ac:dyDescent="0.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spans="1:26" ht="12.75" customHeight="1" x14ac:dyDescent="0.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spans="1:26" ht="12.75" customHeight="1" x14ac:dyDescent="0.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spans="1:26" ht="12.75" customHeight="1" x14ac:dyDescent="0.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spans="1:26" ht="12.75" customHeight="1" x14ac:dyDescent="0.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spans="1:26" ht="12.75" customHeight="1" x14ac:dyDescent="0.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spans="1:26" ht="12.75" customHeight="1" x14ac:dyDescent="0.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spans="1:26" ht="12.75" customHeight="1" x14ac:dyDescent="0.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spans="1:26" ht="12.75" customHeight="1" x14ac:dyDescent="0.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spans="1:26" ht="12.75" customHeight="1" x14ac:dyDescent="0.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spans="1:26" ht="12.75" customHeight="1" x14ac:dyDescent="0.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spans="1:26" ht="12.75" customHeight="1" x14ac:dyDescent="0.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spans="1:26" ht="12.75" customHeight="1" x14ac:dyDescent="0.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spans="1:26" ht="12.75" customHeight="1" x14ac:dyDescent="0.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spans="1:26" ht="12.75" customHeight="1" x14ac:dyDescent="0.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spans="1:26" ht="12.75" customHeight="1" x14ac:dyDescent="0.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spans="1:26" ht="12.75" customHeight="1" x14ac:dyDescent="0.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spans="1:26" ht="12.75" customHeight="1" x14ac:dyDescent="0.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spans="1:26" ht="12.75" customHeight="1" x14ac:dyDescent="0.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spans="1:26" ht="12.75" customHeight="1" x14ac:dyDescent="0.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spans="1:26" ht="12.75" customHeight="1" x14ac:dyDescent="0.2">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spans="1:26" ht="12.75" customHeight="1" x14ac:dyDescent="0.2">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spans="1:26" ht="12.75" customHeight="1" x14ac:dyDescent="0.2">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spans="1:26" ht="12.75" customHeight="1" x14ac:dyDescent="0.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spans="1:26" ht="12.75" customHeight="1" x14ac:dyDescent="0.2">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spans="1:26" ht="12.75" customHeight="1" x14ac:dyDescent="0.2">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spans="1:26" ht="12.75" customHeight="1" x14ac:dyDescent="0.2">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spans="1:26" ht="12.75" customHeight="1" x14ac:dyDescent="0.2">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spans="1:26" ht="12.75" customHeight="1" x14ac:dyDescent="0.2">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spans="1:26" ht="12.75" customHeight="1" x14ac:dyDescent="0.2">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spans="1:26" ht="12.75" customHeight="1" x14ac:dyDescent="0.2">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spans="1:26" ht="12.75" customHeight="1" x14ac:dyDescent="0.2">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spans="1:26" ht="12.75" customHeight="1" x14ac:dyDescent="0.2">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spans="1:26" ht="12.75" customHeight="1" x14ac:dyDescent="0.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spans="1:26" ht="12.75" customHeight="1" x14ac:dyDescent="0.2">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spans="1:26" ht="12.75" customHeight="1" x14ac:dyDescent="0.2">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spans="1:26" ht="12.75" customHeight="1" x14ac:dyDescent="0.2">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spans="1:26" ht="12.75" customHeight="1" x14ac:dyDescent="0.2">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spans="1:26" ht="12.75" customHeight="1" x14ac:dyDescent="0.2">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spans="1:26" ht="12.75" customHeight="1" x14ac:dyDescent="0.2">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spans="1:26" ht="12.75" customHeight="1" x14ac:dyDescent="0.2">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spans="1:26" ht="12.75" customHeight="1" x14ac:dyDescent="0.2">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spans="1:26" ht="12.75" customHeight="1" x14ac:dyDescent="0.2">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spans="1:26" ht="12.75" customHeight="1" x14ac:dyDescent="0.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spans="1:26" ht="12.75" customHeight="1" x14ac:dyDescent="0.2">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spans="1:26" ht="12.75" customHeight="1" x14ac:dyDescent="0.2">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spans="1:26" ht="12.75" customHeight="1" x14ac:dyDescent="0.2">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spans="1:26" ht="12.75" customHeight="1" x14ac:dyDescent="0.2">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spans="1:26" ht="12.75" customHeight="1" x14ac:dyDescent="0.2">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spans="1:26" ht="12.75" customHeight="1" x14ac:dyDescent="0.2">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spans="1:26" ht="12.75" customHeight="1" x14ac:dyDescent="0.2">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spans="1:26" ht="12.75" customHeight="1" x14ac:dyDescent="0.2">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spans="1:26" ht="12.75" customHeight="1" x14ac:dyDescent="0.2">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spans="1:26" ht="12.75" customHeight="1" x14ac:dyDescent="0.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spans="1:26" ht="12.75" customHeight="1" x14ac:dyDescent="0.2">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spans="1:26" ht="12.75" customHeight="1" x14ac:dyDescent="0.2">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spans="1:26" ht="12.75" customHeight="1" x14ac:dyDescent="0.2">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spans="1:26" ht="12.75" customHeight="1" x14ac:dyDescent="0.2">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spans="1:26" ht="12.75" customHeight="1" x14ac:dyDescent="0.2">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spans="1:26" ht="12.75" customHeight="1" x14ac:dyDescent="0.2">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spans="1:26" ht="12.75" customHeight="1" x14ac:dyDescent="0.2">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spans="1:26" ht="12.75" customHeight="1" x14ac:dyDescent="0.2">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spans="1:26" ht="12.75" customHeight="1" x14ac:dyDescent="0.2">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spans="1:26" ht="12.75" customHeight="1" x14ac:dyDescent="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spans="1:26" ht="12.75" customHeight="1" x14ac:dyDescent="0.2">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spans="1:26" ht="12.75" customHeight="1" x14ac:dyDescent="0.2">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spans="1:26" ht="12.75" customHeight="1" x14ac:dyDescent="0.2">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spans="1:26" ht="12.75" customHeight="1" x14ac:dyDescent="0.2">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spans="1:26" ht="12.75" customHeight="1" x14ac:dyDescent="0.2">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spans="1:26" ht="12.75" customHeight="1" x14ac:dyDescent="0.2">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spans="1:26" ht="12.75" customHeight="1" x14ac:dyDescent="0.2">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spans="1:26" ht="12.75" customHeight="1" x14ac:dyDescent="0.2">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spans="1:26" ht="12.75" customHeight="1" x14ac:dyDescent="0.2">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spans="1:26" ht="12.75" customHeight="1" x14ac:dyDescent="0.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spans="1:26" ht="12.75" customHeight="1" x14ac:dyDescent="0.2">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spans="1:26" ht="12.75" customHeight="1" x14ac:dyDescent="0.2">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spans="1:26" ht="12.75" customHeight="1" x14ac:dyDescent="0.2">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spans="1:26" ht="12.75" customHeight="1" x14ac:dyDescent="0.2">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spans="1:26" ht="12.75" customHeight="1" x14ac:dyDescent="0.2">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spans="1:26" ht="12.75" customHeight="1" x14ac:dyDescent="0.2">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spans="1:26" ht="12.75" customHeight="1" x14ac:dyDescent="0.2">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spans="1:26" ht="12.75" customHeight="1" x14ac:dyDescent="0.2">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spans="1:26" ht="12.75" customHeight="1" x14ac:dyDescent="0.2">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spans="1:26" ht="12.75" customHeight="1" x14ac:dyDescent="0.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spans="1:26" ht="12.75" customHeight="1" x14ac:dyDescent="0.2">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spans="1:26" ht="12.75" customHeight="1" x14ac:dyDescent="0.2">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spans="1:26" ht="12.75" customHeight="1" x14ac:dyDescent="0.2">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spans="1:26" ht="12.75" customHeight="1" x14ac:dyDescent="0.2">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spans="1:26" ht="12.75" customHeight="1" x14ac:dyDescent="0.2">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spans="1:26" ht="12.75" customHeight="1" x14ac:dyDescent="0.2">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spans="1:26" ht="12.75" customHeight="1" x14ac:dyDescent="0.2">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spans="1:26" ht="12.75" customHeight="1" x14ac:dyDescent="0.2">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spans="1:26" ht="12.75" customHeight="1" x14ac:dyDescent="0.2">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spans="1:26" ht="12.75" customHeight="1" x14ac:dyDescent="0.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spans="1:26" ht="12.75" customHeight="1" x14ac:dyDescent="0.2">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spans="1:26" ht="12.75" customHeight="1" x14ac:dyDescent="0.2">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spans="1:26" ht="12.75" customHeight="1" x14ac:dyDescent="0.2">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spans="1:26" ht="12.75" customHeight="1" x14ac:dyDescent="0.2">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spans="1:26" ht="12.75" customHeight="1" x14ac:dyDescent="0.2">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spans="1:26" ht="12.75" customHeight="1" x14ac:dyDescent="0.2">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spans="1:26" ht="12.75" customHeight="1" x14ac:dyDescent="0.2">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spans="1:26" ht="12.75" customHeight="1" x14ac:dyDescent="0.2">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spans="1:26" ht="12.75" customHeight="1" x14ac:dyDescent="0.2">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spans="1:26" ht="12.75" customHeight="1" x14ac:dyDescent="0.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spans="1:26" ht="12.75" customHeight="1" x14ac:dyDescent="0.2">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spans="1:26" ht="12.75" customHeight="1" x14ac:dyDescent="0.2">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spans="1:26" ht="12.75" customHeight="1" x14ac:dyDescent="0.2">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spans="1:26" ht="12.75" customHeight="1" x14ac:dyDescent="0.2">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spans="1:26" ht="12.75" customHeight="1" x14ac:dyDescent="0.2">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spans="1:26" ht="12.75" customHeight="1" x14ac:dyDescent="0.2">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spans="1:26" ht="12.75" customHeight="1" x14ac:dyDescent="0.2">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spans="1:26" ht="12.75" customHeight="1" x14ac:dyDescent="0.2">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spans="1:26" ht="12.75" customHeight="1" x14ac:dyDescent="0.2">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spans="1:26" ht="12.75" customHeight="1" x14ac:dyDescent="0.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spans="1:26" ht="12.75" customHeight="1" x14ac:dyDescent="0.2">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spans="1:26" ht="12.75" customHeight="1" x14ac:dyDescent="0.2">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spans="1:26" ht="12.75" customHeight="1" x14ac:dyDescent="0.2">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spans="1:26" ht="12.75" customHeight="1" x14ac:dyDescent="0.2">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spans="1:26" ht="12.75" customHeight="1" x14ac:dyDescent="0.2">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spans="1:26" ht="12.75" customHeight="1" x14ac:dyDescent="0.2">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spans="1:26" ht="12.75" customHeight="1" x14ac:dyDescent="0.2">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spans="1:26" ht="12.75" customHeight="1" x14ac:dyDescent="0.2">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spans="1:26" ht="12.75" customHeight="1" x14ac:dyDescent="0.2">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spans="1:26" ht="12.75" customHeight="1" x14ac:dyDescent="0.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spans="1:26" ht="12.75" customHeight="1" x14ac:dyDescent="0.2">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spans="1:26" ht="12.75" customHeight="1" x14ac:dyDescent="0.2">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spans="1:26" ht="12.75" customHeight="1" x14ac:dyDescent="0.2">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spans="1:26" ht="12.75" customHeight="1" x14ac:dyDescent="0.2">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spans="1:26" ht="12.75" customHeight="1" x14ac:dyDescent="0.2">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spans="1:26" ht="12.75" customHeight="1" x14ac:dyDescent="0.2">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spans="1:26" ht="12.75" customHeight="1" x14ac:dyDescent="0.2">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spans="1:26" ht="12.75" customHeight="1" x14ac:dyDescent="0.2">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spans="1:26" ht="12.75" customHeight="1" x14ac:dyDescent="0.2">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spans="1:26" ht="12.75" customHeight="1" x14ac:dyDescent="0.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spans="1:26" ht="12.75" customHeight="1" x14ac:dyDescent="0.2">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spans="1:26" ht="12.75" customHeight="1" x14ac:dyDescent="0.2">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spans="1:26" ht="12.75" customHeight="1" x14ac:dyDescent="0.2">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spans="1:26" ht="12.75" customHeight="1" x14ac:dyDescent="0.2">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spans="1:26" ht="12.75" customHeight="1" x14ac:dyDescent="0.2">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spans="1:26" ht="12.75" customHeight="1" x14ac:dyDescent="0.2">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spans="1:26" ht="12.75" customHeight="1" x14ac:dyDescent="0.2">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spans="1:26" ht="12.75" customHeight="1" x14ac:dyDescent="0.2">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spans="1:26" ht="12.75" customHeight="1" x14ac:dyDescent="0.2">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spans="1:26" ht="12.75" customHeight="1" x14ac:dyDescent="0.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spans="1:26" ht="12.75" customHeight="1" x14ac:dyDescent="0.2">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spans="1:26" ht="12.75" customHeight="1" x14ac:dyDescent="0.2">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spans="1:26" ht="12.75" customHeight="1" x14ac:dyDescent="0.2">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spans="1:26" ht="12.75" customHeight="1" x14ac:dyDescent="0.2">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spans="1:26" ht="12.75" customHeight="1" x14ac:dyDescent="0.2">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spans="1:26" ht="12.75" customHeight="1" x14ac:dyDescent="0.2">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spans="1:26" ht="12.75" customHeight="1" x14ac:dyDescent="0.2">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spans="1:26" ht="12.75" customHeight="1" x14ac:dyDescent="0.2">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spans="1:26" ht="12.75" customHeight="1" x14ac:dyDescent="0.2">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spans="1:26" ht="12.75" customHeight="1" x14ac:dyDescent="0.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spans="1:26" ht="12.75" customHeight="1" x14ac:dyDescent="0.2">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spans="1:26" ht="12.75" customHeight="1" x14ac:dyDescent="0.2">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spans="1:26" ht="12.75" customHeight="1" x14ac:dyDescent="0.2">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spans="1:26" ht="12.75" customHeight="1" x14ac:dyDescent="0.2">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spans="1:26" ht="12.75" customHeight="1" x14ac:dyDescent="0.2">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spans="1:26" ht="12.75" customHeight="1" x14ac:dyDescent="0.2">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spans="1:26" ht="12.75" customHeight="1" x14ac:dyDescent="0.2">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spans="1:26" ht="12.75" customHeight="1" x14ac:dyDescent="0.2">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spans="1:26" ht="12.75" customHeight="1" x14ac:dyDescent="0.2">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spans="1:26" ht="12.75" customHeight="1" x14ac:dyDescent="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spans="1:26" ht="12.75" customHeight="1" x14ac:dyDescent="0.2">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spans="1:26" ht="12.75" customHeight="1" x14ac:dyDescent="0.2">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spans="1:26" ht="12.75" customHeight="1" x14ac:dyDescent="0.2">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spans="1:26" ht="12.75" customHeight="1" x14ac:dyDescent="0.2">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spans="1:26" ht="12.75" customHeight="1" x14ac:dyDescent="0.2">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spans="1:26" ht="12.75" customHeight="1" x14ac:dyDescent="0.2">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spans="1:26" ht="12.75" customHeight="1" x14ac:dyDescent="0.2">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spans="1:26" ht="12.75" customHeight="1" x14ac:dyDescent="0.2">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spans="1:26" ht="12.75" customHeight="1" x14ac:dyDescent="0.2">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spans="1:26" ht="12.75" customHeight="1" x14ac:dyDescent="0.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spans="1:26" ht="12.75" customHeight="1" x14ac:dyDescent="0.2">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spans="1:26" ht="12.75" customHeight="1" x14ac:dyDescent="0.2">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spans="1:26" ht="12.75" customHeight="1" x14ac:dyDescent="0.2">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spans="1:26" ht="12.75" customHeight="1" x14ac:dyDescent="0.2">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spans="1:26" ht="12.75" customHeight="1" x14ac:dyDescent="0.2">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spans="1:26" ht="12.75" customHeight="1" x14ac:dyDescent="0.2">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spans="1:26" ht="12.75" customHeight="1" x14ac:dyDescent="0.2">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spans="1:26" ht="12.75" customHeight="1" x14ac:dyDescent="0.2">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spans="1:26" ht="12.75" customHeight="1" x14ac:dyDescent="0.2">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spans="1:26" ht="12.75" customHeight="1" x14ac:dyDescent="0.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spans="1:26" ht="12.75" customHeight="1" x14ac:dyDescent="0.2">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spans="1:26" ht="12.75" customHeight="1" x14ac:dyDescent="0.2">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spans="1:26" ht="12.75" customHeight="1" x14ac:dyDescent="0.2">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spans="1:26" ht="12.75" customHeight="1" x14ac:dyDescent="0.2">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spans="1:26" ht="12.75" customHeight="1" x14ac:dyDescent="0.2">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spans="1:26" ht="12.75" customHeight="1" x14ac:dyDescent="0.2">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spans="1:26" ht="12.75" customHeight="1" x14ac:dyDescent="0.2">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spans="1:26" ht="12.75" customHeight="1" x14ac:dyDescent="0.2">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spans="1:26" ht="12.75" customHeight="1" x14ac:dyDescent="0.2">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spans="1:26" ht="12.75" customHeight="1" x14ac:dyDescent="0.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spans="1:26" ht="12.75" customHeight="1" x14ac:dyDescent="0.2">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spans="1:26" ht="12.75" customHeight="1" x14ac:dyDescent="0.2">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spans="1:26" ht="12.75" customHeight="1" x14ac:dyDescent="0.2">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spans="1:26" ht="12.75" customHeight="1" x14ac:dyDescent="0.2">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spans="1:26" ht="12.75" customHeight="1" x14ac:dyDescent="0.2">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spans="1:26" ht="12.75" customHeight="1" x14ac:dyDescent="0.2">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spans="1:26" ht="12.75" customHeight="1" x14ac:dyDescent="0.2">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spans="1:26" ht="12.75" customHeight="1" x14ac:dyDescent="0.2">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spans="1:26" ht="12.75" customHeight="1" x14ac:dyDescent="0.2">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spans="1:26" ht="12.75" customHeight="1" x14ac:dyDescent="0.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spans="1:26" ht="12.75" customHeight="1" x14ac:dyDescent="0.2">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spans="1:26" ht="12.75" customHeight="1" x14ac:dyDescent="0.2">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spans="1:26" ht="12.75" customHeight="1" x14ac:dyDescent="0.2">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spans="1:26" ht="12.75" customHeight="1" x14ac:dyDescent="0.2">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spans="1:26" ht="12.75" customHeight="1" x14ac:dyDescent="0.2">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spans="1:26" ht="12.75" customHeight="1" x14ac:dyDescent="0.2">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spans="1:26" ht="12.75" customHeight="1" x14ac:dyDescent="0.2">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spans="1:26" ht="12.75" customHeight="1" x14ac:dyDescent="0.2">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spans="1:26" ht="12.75" customHeight="1" x14ac:dyDescent="0.2">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spans="1:26" ht="12.75" customHeight="1" x14ac:dyDescent="0.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spans="1:26" ht="12.75" customHeight="1" x14ac:dyDescent="0.2">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spans="1:26" ht="12.75" customHeight="1" x14ac:dyDescent="0.2">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spans="1:26" ht="12.75" customHeight="1" x14ac:dyDescent="0.2">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spans="1:26" ht="12.75" customHeight="1" x14ac:dyDescent="0.2">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spans="1:26" ht="12.75" customHeight="1" x14ac:dyDescent="0.2">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spans="1:26" ht="12.75" customHeight="1" x14ac:dyDescent="0.2">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spans="1:26" ht="12.75" customHeight="1" x14ac:dyDescent="0.2">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spans="1:26" ht="12.75" customHeight="1" x14ac:dyDescent="0.2">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spans="1:26" ht="12.75" customHeight="1" x14ac:dyDescent="0.2">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spans="1:26" ht="12.75" customHeight="1" x14ac:dyDescent="0.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spans="1:26" ht="12.75" customHeight="1" x14ac:dyDescent="0.2">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spans="1:26" ht="12.75" customHeight="1" x14ac:dyDescent="0.2">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spans="1:26" ht="12.75" customHeight="1" x14ac:dyDescent="0.2">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spans="1:26" ht="12.75" customHeight="1" x14ac:dyDescent="0.2">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spans="1:26" ht="12.75" customHeight="1" x14ac:dyDescent="0.2">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spans="1:26" ht="12.75" customHeight="1" x14ac:dyDescent="0.2">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spans="1:26" ht="12.75" customHeight="1" x14ac:dyDescent="0.2">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spans="1:26" ht="12.75" customHeight="1" x14ac:dyDescent="0.2">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spans="1:26" ht="12.75" customHeight="1" x14ac:dyDescent="0.2">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spans="1:26" ht="12.75" customHeight="1" x14ac:dyDescent="0.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spans="1:26" ht="12.75" customHeight="1" x14ac:dyDescent="0.2">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spans="1:26" ht="12.75" customHeight="1" x14ac:dyDescent="0.2">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spans="1:26" ht="12.75" customHeight="1" x14ac:dyDescent="0.2">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spans="1:26" ht="12.75" customHeight="1" x14ac:dyDescent="0.2">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spans="1:26" ht="12.75" customHeight="1" x14ac:dyDescent="0.2">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spans="1:26" ht="12.75" customHeight="1" x14ac:dyDescent="0.2">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spans="1:26" ht="12.75" customHeight="1" x14ac:dyDescent="0.2">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spans="1:26" ht="12.75" customHeight="1" x14ac:dyDescent="0.2">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spans="1:26" ht="12.75" customHeight="1" x14ac:dyDescent="0.2">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spans="1:26" ht="12.75" customHeight="1" x14ac:dyDescent="0.2">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spans="1:26" ht="12.75" customHeight="1" x14ac:dyDescent="0.2">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spans="1:26" ht="12.75" customHeight="1" x14ac:dyDescent="0.2">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spans="1:26" ht="12.75" customHeight="1" x14ac:dyDescent="0.2">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spans="1:26" ht="12.75" customHeight="1" x14ac:dyDescent="0.2">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spans="1:26" ht="12.75" customHeight="1" x14ac:dyDescent="0.2">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spans="1:26" ht="12.75" customHeight="1" x14ac:dyDescent="0.2">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spans="1:26" ht="12.75" customHeight="1" x14ac:dyDescent="0.2">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spans="1:26" ht="12.75" customHeight="1" x14ac:dyDescent="0.2">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spans="1:26" ht="12.75" customHeight="1" x14ac:dyDescent="0.2">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spans="1:26" ht="12.75" customHeight="1" x14ac:dyDescent="0.2">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spans="1:26" ht="12.75" customHeight="1" x14ac:dyDescent="0.2">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spans="1:26" ht="12.75" customHeight="1" x14ac:dyDescent="0.2">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spans="1:26" ht="12.75" customHeight="1" x14ac:dyDescent="0.2">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spans="1:26" ht="12.75" customHeight="1" x14ac:dyDescent="0.2">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spans="1:26" ht="12.75" customHeight="1" x14ac:dyDescent="0.2">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spans="1:26" ht="12.75" customHeight="1" x14ac:dyDescent="0.2">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spans="1:26" ht="12.75" customHeight="1" x14ac:dyDescent="0.2">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spans="1:26" ht="12.75" customHeight="1" x14ac:dyDescent="0.2">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User_Francia_Bedoya</cp:lastModifiedBy>
  <dcterms:created xsi:type="dcterms:W3CDTF">2010-10-04T16:34:45Z</dcterms:created>
  <dcterms:modified xsi:type="dcterms:W3CDTF">2021-10-11T14:59:59Z</dcterms:modified>
</cp:coreProperties>
</file>