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070" activeTab="1"/>
  </bookViews>
  <sheets>
    <sheet name="Comunicaciones" sheetId="1" r:id="rId1"/>
    <sheet name="TICS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Invitado</author>
    <author>MOVILIDAD2</author>
  </authors>
  <commentList>
    <comment ref="S10" authorId="0">
      <text>
        <r>
          <rPr>
            <b/>
            <sz val="9"/>
            <rFont val="Tahoma"/>
            <family val="2"/>
          </rPr>
          <t>Invitado:
Se elaboraron 3 Videos: 1) Calle 4 (Video Testimonio) 2) Calle 5 3) Video Para el BID (Avance de las Obras)</t>
        </r>
      </text>
    </comment>
    <comment ref="S11" authorId="0">
      <text>
        <r>
          <rPr>
            <b/>
            <sz val="9"/>
            <rFont val="Tahoma"/>
            <family val="2"/>
          </rPr>
          <t>Invitado: Se hicieron 3 Reuniones: 1) Con lideres de los Procesos. 2) Operaciones y Social. 3) Sociliazación Estretegicia de Comunicicación interna y Externa.</t>
        </r>
      </text>
    </comment>
    <comment ref="S12" authorId="0">
      <text>
        <r>
          <rPr>
            <b/>
            <sz val="9"/>
            <rFont val="Tahoma"/>
            <family val="2"/>
          </rPr>
          <t>Invitado: Se realizaron 2 Comites Comunicación de obra.</t>
        </r>
        <r>
          <rPr>
            <sz val="9"/>
            <rFont val="Tahoma"/>
            <family val="2"/>
          </rPr>
          <t xml:space="preserve">
 (Integrado por Acueducto, Transito, Infraestructura, Gobierno y Movilidad).</t>
        </r>
      </text>
    </comment>
    <comment ref="G14" authorId="1">
      <text>
        <r>
          <rPr>
            <b/>
            <sz val="9"/>
            <rFont val="Tahoma"/>
            <family val="2"/>
          </rPr>
          <t>MOVILIDAD2:</t>
        </r>
        <r>
          <rPr>
            <sz val="9"/>
            <rFont val="Tahoma"/>
            <family val="2"/>
          </rPr>
          <t xml:space="preserve">
 PMT: TRAMO 1N   TRAMO 2N TRAMO 5 EN FEBRERO PMT SECTOR BENITO JUAREZ TRAMO 4, VOLANTE TRAMO 4, PMT TRANSVERSAL 9, VOLANTE TRANVERSAL 9, VOLANTE TRAMO 1N, VOLANTE 9A MARZO, PMT CALLE 4, PMT TRAMO 5 Y VOLANTE TRANSVERSAL 9</t>
        </r>
      </text>
    </comment>
    <comment ref="G13" authorId="1">
      <text>
        <r>
          <rPr>
            <b/>
            <sz val="9"/>
            <rFont val="Tahoma"/>
            <family val="2"/>
          </rPr>
          <t>MOVILIDAD2:</t>
        </r>
        <r>
          <rPr>
            <sz val="9"/>
            <rFont val="Tahoma"/>
            <family val="2"/>
          </rPr>
          <t xml:space="preserve">
a la fecha no se ha realizado ninguno</t>
        </r>
      </text>
    </comment>
  </commentList>
</comments>
</file>

<file path=xl/sharedStrings.xml><?xml version="1.0" encoding="utf-8"?>
<sst xmlns="http://schemas.openxmlformats.org/spreadsheetml/2006/main" count="248" uniqueCount="154">
  <si>
    <t>PROCESO DE PLANEACIÓN.</t>
  </si>
  <si>
    <t>1 de 1</t>
  </si>
  <si>
    <t>N°</t>
  </si>
  <si>
    <t>Vigencia:</t>
  </si>
  <si>
    <t xml:space="preserve">Objetivo </t>
  </si>
  <si>
    <t>Estrategia</t>
  </si>
  <si>
    <t xml:space="preserve">Meta </t>
  </si>
  <si>
    <t>Unidad de Medida</t>
  </si>
  <si>
    <t>Indicador de cumplimiento</t>
  </si>
  <si>
    <t>Ponderación</t>
  </si>
  <si>
    <t xml:space="preserve">RECURSOS PROPIOS MUNICIPIO </t>
  </si>
  <si>
    <t>OTROS
NACIÓN</t>
  </si>
  <si>
    <t>TOTAL</t>
  </si>
  <si>
    <t>Responsable</t>
  </si>
  <si>
    <t>Cronograma Año 2018</t>
  </si>
  <si>
    <t>Observaciones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</si>
  <si>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</si>
  <si>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</si>
  <si>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</si>
  <si>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</si>
  <si>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</si>
  <si>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</si>
  <si>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</si>
  <si>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</si>
  <si>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</si>
  <si>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REALIZAR CAMPAÑAS DE SOCIALIZACIÓN A LA COMUNIDAD, DEL PROYECTO SISTEMA ESTRATÉGICO DE TRANSPORTE PUBLICO DE PASAJEROS DE POPAYÁN.</t>
  </si>
  <si>
    <t>Diseñar y divulgar un programa continuo de socialización, educación y cultura ciudadana acerca de la movilidad, seguridad vial, manejo y preservación del espacio público del SETP</t>
  </si>
  <si>
    <t xml:space="preserve">Elaboración de material gráfico y audiovisual </t>
  </si>
  <si>
    <t>Numero</t>
  </si>
  <si>
    <t xml:space="preserve">No de piezas realizadas/No de piezas programas </t>
  </si>
  <si>
    <t>Proceso Comunicaciones</t>
  </si>
  <si>
    <t xml:space="preserve">Realizar reuniones internas con los diferentes procesos  para definir estrategias encaminadas a la socialización, educación y cultura ciudadana </t>
  </si>
  <si>
    <t>Articular el comité interinstitucional (Municipio e institutos) de cultura hacia el servicio de Movilidad</t>
  </si>
  <si>
    <t xml:space="preserve">Diseñar material informativo para la Comunidad afectada con la ejecución del proyecto SETP.
</t>
  </si>
  <si>
    <t>Diseñar material informativo para impresiones en gran formato, para socialización.</t>
  </si>
  <si>
    <t>Diseños realizados/diseños programados</t>
  </si>
  <si>
    <t>Diseñar material gráfico(volantes y plegables) para su distribución.</t>
  </si>
  <si>
    <t>diseñar contenido digital para redes sociales</t>
  </si>
  <si>
    <t>Coordinar y apoyar la estrategia de Gobierno en Línea.</t>
  </si>
  <si>
    <t>Implementar el  programa de gobierno en línea</t>
  </si>
  <si>
    <t>Actualizar la página web de la entidad</t>
  </si>
  <si>
    <t>Porcentaje</t>
  </si>
  <si>
    <t>Identificación de información a públicar en la página web de la entidad</t>
  </si>
  <si>
    <t>Ajustar el plan de medios (televisión, radio , prensa y digitales ) de acuerdo a las necesidades de la Entidad</t>
  </si>
  <si>
    <t>Realizar  ruedas de prensa</t>
  </si>
  <si>
    <t>numerico</t>
  </si>
  <si>
    <t>No de ruedas de prensa realizadas / No de ruedas de prensa programadas</t>
  </si>
  <si>
    <t>No de mesnajes institucionales realizados / No mesnajes institucionales  programados</t>
  </si>
  <si>
    <t>Ejecución del plan de medios masivos</t>
  </si>
  <si>
    <t>porcentaje</t>
  </si>
  <si>
    <t>Plan de medios ejecutado</t>
  </si>
  <si>
    <t>Elaboración de comunicados, notas y boletines de prensa</t>
  </si>
  <si>
    <t>No de comunicados, notas y boletines reealizados / No de comunicados, notas y boletines programados</t>
  </si>
  <si>
    <t>Campañas de comunicación interna</t>
  </si>
  <si>
    <t>No Campañas de comunicación realizadas/No Campañas de comunicación programadas</t>
  </si>
  <si>
    <t>Fortalecer la comunicación   e información acerca del trámite de las PQR de la empresa a través de los canales institucionales de comunicación.</t>
  </si>
  <si>
    <t>Gestionar las respuestas de PQR  que llegan a través de las redes sociales.</t>
  </si>
  <si>
    <t>ELABORACIÓN</t>
  </si>
  <si>
    <t>REVISIÓN</t>
  </si>
  <si>
    <t>APROBACIÓN</t>
  </si>
  <si>
    <t>Elaborado Por:</t>
  </si>
  <si>
    <t>Aprobado por:</t>
  </si>
  <si>
    <t>CESAR AUGUSTO SANCHEZ D.</t>
  </si>
  <si>
    <t>JOHN FELIPE RAMIREZ B.</t>
  </si>
  <si>
    <t>Cargo: Contratista de apoyo Coordinador de Planeación.</t>
  </si>
  <si>
    <t>Cargo: Contratista de Coordinación Proceso de Comunicaciones</t>
  </si>
  <si>
    <r>
      <t xml:space="preserve">Cargo: </t>
    </r>
    <r>
      <rPr>
        <b/>
        <sz val="11"/>
        <color indexed="8"/>
        <rFont val="Arial"/>
        <family val="2"/>
      </rPr>
      <t>Gerente</t>
    </r>
  </si>
  <si>
    <t>Socializar con la comunidad directamente afectada, las generalidades e implementación del S.E.T.P.</t>
  </si>
  <si>
    <t>Desarrollar e implementar el plan Estrategico de comunicaciones.</t>
  </si>
  <si>
    <t>Productos</t>
  </si>
  <si>
    <t>Acciones</t>
  </si>
  <si>
    <t>Creación del Comité interinstitucional con el área de comunicaciones de las secretarias involucradas y entes descentralizadas del Municipio. Realizar 15 reuniones de compromisos para realizar seguimiento de la creación del Comité interinstitucional.</t>
  </si>
  <si>
    <t>Elaboración de mensajes institucionales</t>
  </si>
  <si>
    <t>EFICACIA</t>
  </si>
  <si>
    <t>EFICIENCIA</t>
  </si>
  <si>
    <t>No de Reuniones realizadas / No de Reuniones programadas</t>
  </si>
  <si>
    <t>Atender respuestas de PQR que llegan a través de los canales de comunicación</t>
  </si>
  <si>
    <t>% Página web actualizada</t>
  </si>
  <si>
    <t>Se elaboraron 3 Videos: 1) Calle 4 (Video Testimonio) 2) Calle 5 3) Video Para el BID (Avance de las Obras)</t>
  </si>
  <si>
    <t>Se hicieron 3 Reuniones: 1) Con lideres de los Procesos. 2) Operaciones y Social. 3) Sociliazación Estretegicia de Comunicicación interna y Externa.</t>
  </si>
  <si>
    <t>A la fecha no se ha realizado ninguno</t>
  </si>
  <si>
    <t>Se diseño material informativo PMT: TRAMO 1N   TRAMO 2N TRAMO 5 EN FEBRERO PMT SECTOR BENITO JUAREZ TRAMO 4, VOLANTE TRAMO 4, PMT TRANSVERSAL 9, VOLANTE TRANVERSAL 9, VOLANTE TRAMO 1N, VOLANTE 9A MARZO, PMT CALLE 4, PMT TRAMO 5 Y VOLANTE TRANSVERSAL 9</t>
  </si>
  <si>
    <t xml:space="preserve">Se actulizo la pagina web de acuerdo al cumplimiento a la Ley 1712 del 6 de marzo de 2014. Se anexa oficio de referencia N° </t>
  </si>
  <si>
    <t>Se han realizado 4 mensajes institucionales.</t>
  </si>
  <si>
    <t>Se han avandado el 45% del Plan de Medios.</t>
  </si>
  <si>
    <t>Se han elaborado 22 boletines y/o Comunicados de prensa</t>
  </si>
  <si>
    <t>Se han elaborado una campaña al interior de la entidad.</t>
  </si>
  <si>
    <t>Hasta la fecha se han redirecionado el 45% de las PQRS a traves de las redes sociales.</t>
  </si>
  <si>
    <t>Responsable de la información.</t>
  </si>
  <si>
    <t>Fabiola</t>
  </si>
  <si>
    <t>Jessica</t>
  </si>
  <si>
    <t xml:space="preserve"> Se realizaron 2 Comites Comunicación de obra.
 (Integrado por Acueducto, Transito, Infraestructura, Gobierno y Movilidad). Se anexan las actas.</t>
  </si>
  <si>
    <t>Se han elaborado 2 ruedas de prensa, se anexa evidencia.</t>
  </si>
  <si>
    <t>Cumplimiento Plan de Acción 2018</t>
  </si>
  <si>
    <t>Ponderador</t>
  </si>
  <si>
    <t>Código: F-01-P-1</t>
  </si>
  <si>
    <t>Versión: 01</t>
  </si>
  <si>
    <t>Fecha: 18/04/2018</t>
  </si>
  <si>
    <t>Material gráfico y audiovisual elaborado y orientado al ciudadano del SETP</t>
  </si>
  <si>
    <t>No Acta de Comites Realizadas /No de Actas de Comites programadas</t>
  </si>
  <si>
    <t>No de Respuestas a traves de redes sociales/ No de PQRS en redes sociales.</t>
  </si>
  <si>
    <t>PLAN ESTRATEGICO DE TECNOLOGIAS DE LA INFORMACION Y LAS COMUNICACIONES MOVILIDAD SAS</t>
  </si>
  <si>
    <t>PLAN DE SEGURIDAD Y PRIVACIDAD DE LA INFORMACION MOVILIDAD FUTURA SAS</t>
  </si>
  <si>
    <t>Plan de Tratamiento de Riesgos de Seguridad y Privacidad de la Información Movilidad Futura SAS</t>
  </si>
  <si>
    <t>PLAN DE ACCIÓN 2018</t>
  </si>
  <si>
    <t>Mantener y gestionar la plataforma tecnológica existente, implementar nuevas soluciones tecnológicas que provean en forma oportuna, eficiente y transparente la información necesaria para el cumplimiento de los fines misionales de la Entidad y formular lineamientos relacionados con estándares y buenas prácticas para el manejo de la información.</t>
  </si>
  <si>
    <t>Establecer los lineamientos para el desarrollo de los sistemas de información de la Entidad para garantizar la adecuada administarción de los recursos tecnologicos, infraestructura de de datos y comunicaciones en la Entidad.</t>
  </si>
  <si>
    <t xml:space="preserve">Levantamiento de la  información preliminar para la realización del plan estrategico de la información y las comunciaciones. (tales como mision, visión, procesos)                         </t>
  </si>
  <si>
    <t>Plan estrategico de la información y las comunciaciones formulado y públicado en la pagina de la entidad.</t>
  </si>
  <si>
    <t>subproceso de tecnologia</t>
  </si>
  <si>
    <t>Se evidencia el Plan estrategico de la información y las comunciaciones formulado, el cual se encuentra públicado en la pagina de la entidad.</t>
  </si>
  <si>
    <t>Analisis de la sistuación actual de la Entidad en Tecnologias de la información en el PETIC ELABORADO</t>
  </si>
  <si>
    <t>Gestionar la seguridad informatica de la Entidad</t>
  </si>
  <si>
    <t>PLAN DE SEGURIDAD Y PRIVACIDAD DE LA INFORMACION formulado y públicado en la pagina de la entidad.</t>
  </si>
  <si>
    <t>Se evidencia el PLAN DE SEGURIDAD Y PRIVACIDAD DE LA INFORMACION formulado, el cual se encuentra públicado en la pagina de la entidad.</t>
  </si>
  <si>
    <t xml:space="preserve">Realizar backups periodicos </t>
  </si>
  <si>
    <t>No de Backups realizados/No backups programados</t>
  </si>
  <si>
    <t>Se evidencia un  backups realizado a la fecha.</t>
  </si>
  <si>
    <t>Implementar  politicas para la seguridad de la información</t>
  </si>
  <si>
    <t>Plan de Tratamiento de Riesgos de Seguridad y Privacidad de la Información elaborado y publicado en la pagina web de la entidad.</t>
  </si>
  <si>
    <t>Se evidencia la formulación del Plan de Tratamiento de Riesgos de Seguridad y Privacidad de la Información y publicado en la pagina web de la entidad.</t>
  </si>
  <si>
    <t>Identificar los riegos en la seguridad de la información</t>
  </si>
  <si>
    <t>Tabla de riesgos elaborada</t>
  </si>
  <si>
    <t>No se Presenta Evidencia</t>
  </si>
  <si>
    <t>Fortalecer el uso de las TIC´S al interior de la Entidad, desarrollando actividades necesarias para garantizar la actuación, modernización, mantenimiento  y sostenibilidad de la plataforma tecnologica en todos sus componentes</t>
  </si>
  <si>
    <t>Plan de mantenimiento preventivo y/o correctivo de la Entidad</t>
  </si>
  <si>
    <t>Administrar la red interna de la Entidad mensualmente</t>
  </si>
  <si>
    <t>Red interna funcionando</t>
  </si>
  <si>
    <t>Elaboración del plan de mantenimiento preventivo de la Entidad</t>
  </si>
  <si>
    <t>Plan de mantenimiento elaborado</t>
  </si>
  <si>
    <t>Ejecutar y cotrolar el plan de mantenimiento preventivo y/o correctivo de la Entidad.</t>
  </si>
  <si>
    <t xml:space="preserve">Cronograma ejecutado </t>
  </si>
  <si>
    <t>Realizar ó gestionar el soporte técnico de la Entidad.</t>
  </si>
  <si>
    <t>No de peticiones de soporte solucionadas/No de peticiones de soporte técnico</t>
  </si>
  <si>
    <t>Inventraio de hardware y software actualizado</t>
  </si>
  <si>
    <t>Actualizar el inventario de hardware y software</t>
  </si>
  <si>
    <t>Diligenciamiento de matriz de inventario de equipos / programación de matriz de inventario equipos comprados de la Entidad</t>
  </si>
  <si>
    <t>Cargo: Contratista de Coordinación SubProceso de TICS</t>
  </si>
  <si>
    <t>AVANCE 30 Septiembre/2018</t>
  </si>
  <si>
    <t>3er Avance Metas 30 de Septiembre /2018</t>
  </si>
  <si>
    <t>3er Avance Ppal 30 Septiembre de 2018</t>
  </si>
  <si>
    <t>SEGUIMIENTO PLANES DE ACCION POR PROCESO</t>
  </si>
  <si>
    <t>MONITOREO, REVISIÓN Y SEGUIMIENTO- CONTROL INTERNO</t>
  </si>
  <si>
    <t>ACCIONES  30 DE SEPTIEMBRE DE 2018 (III TRIMESTRE)</t>
  </si>
  <si>
    <t xml:space="preserve">  PESO DE LA ESTRATEGIA  PENDIENTE DE EJECUTAR </t>
  </si>
  <si>
    <t xml:space="preserve">META PENDIENTE </t>
  </si>
  <si>
    <t xml:space="preserve">CUMPLIMIENTO DE LA ESTRATEGIA </t>
  </si>
  <si>
    <t xml:space="preserve">OBSERVACIONES </t>
  </si>
  <si>
    <t xml:space="preserve">PENDIENTE </t>
  </si>
  <si>
    <t>FRANCIA ELENA BEDOYA VILEGAS - Jefe Control Interno</t>
  </si>
  <si>
    <t>REVISADO:</t>
  </si>
  <si>
    <t>Elaborado: Jessica Peña</t>
  </si>
  <si>
    <t>FRANCIA ELENA BEDOYA VILLEGAS-Jefe Control Interno</t>
  </si>
  <si>
    <t>Elaboró: FABIOLA PEREZ CAMACHO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</si>
</sst>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d&quot; de &quot;mmmm&quot; de &quot;yyyy"/>
    <numFmt numFmtId="177" formatCode="[$-240A]hh:mm:ss\ AM/PM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d\,\ yyyy"/>
    <numFmt numFmtId="185" formatCode="[$-409]h:mm:ss\ AM/PM"/>
    <numFmt numFmtId="186" formatCode="_(&quot;$&quot;* #,##0.0_);_(&quot;$&quot;* \(#,##0.0\);_(&quot;$&quot;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169" fontId="47" fillId="33" borderId="0" xfId="49" applyFont="1" applyFill="1" applyAlignment="1">
      <alignment wrapText="1"/>
    </xf>
    <xf numFmtId="0" fontId="47" fillId="33" borderId="0" xfId="0" applyFont="1" applyFill="1" applyAlignment="1">
      <alignment horizontal="left" vertical="top" wrapText="1"/>
    </xf>
    <xf numFmtId="0" fontId="47" fillId="33" borderId="0" xfId="0" applyFont="1" applyFill="1" applyAlignment="1">
      <alignment horizontal="center" vertical="center"/>
    </xf>
    <xf numFmtId="169" fontId="48" fillId="33" borderId="0" xfId="49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9" fontId="47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169" fontId="50" fillId="0" borderId="0" xfId="49" applyFont="1" applyFill="1" applyAlignment="1">
      <alignment/>
    </xf>
    <xf numFmtId="0" fontId="50" fillId="0" borderId="0" xfId="0" applyFont="1" applyFill="1" applyAlignment="1">
      <alignment/>
    </xf>
    <xf numFmtId="169" fontId="50" fillId="0" borderId="0" xfId="49" applyFont="1" applyAlignment="1">
      <alignment/>
    </xf>
    <xf numFmtId="0" fontId="51" fillId="33" borderId="0" xfId="0" applyFont="1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9" fontId="47" fillId="0" borderId="10" xfId="49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9" fontId="52" fillId="35" borderId="10" xfId="53" applyFont="1" applyFill="1" applyBorder="1" applyAlignment="1">
      <alignment horizontal="center" vertical="center" wrapText="1"/>
    </xf>
    <xf numFmtId="9" fontId="47" fillId="0" borderId="10" xfId="53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9" fontId="52" fillId="35" borderId="10" xfId="53" applyFont="1" applyFill="1" applyBorder="1" applyAlignment="1">
      <alignment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69" fontId="47" fillId="0" borderId="10" xfId="49" applyFont="1" applyFill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9" fontId="52" fillId="0" borderId="10" xfId="53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69" fontId="47" fillId="0" borderId="10" xfId="49" applyFont="1" applyFill="1" applyBorder="1" applyAlignment="1">
      <alignment vertical="center"/>
    </xf>
    <xf numFmtId="10" fontId="47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9" fontId="47" fillId="0" borderId="10" xfId="49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169" fontId="47" fillId="0" borderId="10" xfId="49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69" fontId="47" fillId="0" borderId="10" xfId="49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9" fontId="47" fillId="0" borderId="10" xfId="53" applyFont="1" applyFill="1" applyBorder="1" applyAlignment="1">
      <alignment horizontal="center" vertical="center" wrapText="1"/>
    </xf>
    <xf numFmtId="9" fontId="3" fillId="0" borderId="10" xfId="53" applyNumberFormat="1" applyFont="1" applyFill="1" applyBorder="1" applyAlignment="1">
      <alignment horizontal="center" vertical="center"/>
    </xf>
    <xf numFmtId="171" fontId="2" fillId="35" borderId="10" xfId="49" applyNumberFormat="1" applyFont="1" applyFill="1" applyBorder="1" applyAlignment="1">
      <alignment horizontal="center" vertical="center"/>
    </xf>
    <xf numFmtId="0" fontId="47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9" fontId="47" fillId="35" borderId="10" xfId="53" applyFont="1" applyFill="1" applyBorder="1" applyAlignment="1">
      <alignment horizontal="center" vertical="center"/>
    </xf>
    <xf numFmtId="0" fontId="50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1" fontId="47" fillId="35" borderId="10" xfId="0" applyNumberFormat="1" applyFont="1" applyFill="1" applyBorder="1" applyAlignment="1">
      <alignment horizontal="center" vertical="center"/>
    </xf>
    <xf numFmtId="0" fontId="52" fillId="35" borderId="10" xfId="53" applyNumberFormat="1" applyFont="1" applyFill="1" applyBorder="1" applyAlignment="1">
      <alignment horizontal="center" vertical="center" wrapText="1"/>
    </xf>
    <xf numFmtId="9" fontId="3" fillId="0" borderId="10" xfId="53" applyFont="1" applyFill="1" applyBorder="1" applyAlignment="1">
      <alignment horizontal="center" vertical="center"/>
    </xf>
    <xf numFmtId="0" fontId="3" fillId="35" borderId="10" xfId="53" applyNumberFormat="1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10" fontId="52" fillId="35" borderId="10" xfId="53" applyNumberFormat="1" applyFont="1" applyFill="1" applyBorder="1" applyAlignment="1">
      <alignment horizontal="center" vertical="center" wrapText="1"/>
    </xf>
    <xf numFmtId="0" fontId="29" fillId="14" borderId="10" xfId="0" applyFont="1" applyFill="1" applyBorder="1" applyAlignment="1">
      <alignment horizontal="center" wrapText="1"/>
    </xf>
    <xf numFmtId="9" fontId="47" fillId="0" borderId="10" xfId="0" applyNumberFormat="1" applyFont="1" applyFill="1" applyBorder="1" applyAlignment="1">
      <alignment horizontal="center" vertical="center"/>
    </xf>
    <xf numFmtId="9" fontId="47" fillId="33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vertical="center" wrapText="1"/>
    </xf>
    <xf numFmtId="9" fontId="47" fillId="13" borderId="10" xfId="0" applyNumberFormat="1" applyFont="1" applyFill="1" applyBorder="1" applyAlignment="1">
      <alignment horizontal="center" vertical="center"/>
    </xf>
    <xf numFmtId="9" fontId="47" fillId="35" borderId="1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7" fillId="35" borderId="10" xfId="0" applyFont="1" applyFill="1" applyBorder="1" applyAlignment="1">
      <alignment/>
    </xf>
    <xf numFmtId="9" fontId="47" fillId="35" borderId="10" xfId="0" applyNumberFormat="1" applyFont="1" applyFill="1" applyBorder="1" applyAlignment="1">
      <alignment horizontal="center"/>
    </xf>
    <xf numFmtId="1" fontId="47" fillId="35" borderId="10" xfId="0" applyNumberFormat="1" applyFont="1" applyFill="1" applyBorder="1" applyAlignment="1">
      <alignment horizontal="center"/>
    </xf>
    <xf numFmtId="9" fontId="49" fillId="0" borderId="0" xfId="0" applyNumberFormat="1" applyFont="1" applyBorder="1" applyAlignment="1">
      <alignment horizontal="center" vertical="center" wrapText="1"/>
    </xf>
    <xf numFmtId="1" fontId="52" fillId="0" borderId="12" xfId="0" applyNumberFormat="1" applyFont="1" applyFill="1" applyBorder="1" applyAlignment="1">
      <alignment horizontal="center" vertical="center" wrapText="1"/>
    </xf>
    <xf numFmtId="1" fontId="52" fillId="0" borderId="14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169" fontId="48" fillId="36" borderId="22" xfId="49" applyFont="1" applyFill="1" applyBorder="1" applyAlignment="1">
      <alignment horizontal="center" vertical="center" wrapText="1"/>
    </xf>
    <xf numFmtId="169" fontId="48" fillId="36" borderId="12" xfId="49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justify" vertical="top"/>
    </xf>
    <xf numFmtId="171" fontId="52" fillId="35" borderId="23" xfId="0" applyNumberFormat="1" applyFont="1" applyFill="1" applyBorder="1" applyAlignment="1">
      <alignment horizontal="center" vertical="center" wrapText="1"/>
    </xf>
    <xf numFmtId="171" fontId="52" fillId="35" borderId="24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69" fontId="47" fillId="0" borderId="10" xfId="49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47" fillId="0" borderId="10" xfId="49" applyFont="1" applyFill="1" applyBorder="1" applyAlignment="1">
      <alignment horizontal="left" vertical="center" wrapText="1"/>
    </xf>
    <xf numFmtId="0" fontId="48" fillId="36" borderId="23" xfId="0" applyFont="1" applyFill="1" applyBorder="1" applyAlignment="1">
      <alignment horizontal="center" vertical="center" wrapText="1"/>
    </xf>
    <xf numFmtId="0" fontId="48" fillId="36" borderId="14" xfId="0" applyFont="1" applyFill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9" fontId="52" fillId="35" borderId="12" xfId="53" applyNumberFormat="1" applyFont="1" applyFill="1" applyBorder="1" applyAlignment="1">
      <alignment horizontal="center" vertical="center" wrapText="1"/>
    </xf>
    <xf numFmtId="0" fontId="52" fillId="35" borderId="11" xfId="53" applyNumberFormat="1" applyFont="1" applyFill="1" applyBorder="1" applyAlignment="1">
      <alignment horizontal="center" vertical="center" wrapText="1"/>
    </xf>
    <xf numFmtId="9" fontId="52" fillId="0" borderId="12" xfId="53" applyFont="1" applyFill="1" applyBorder="1" applyAlignment="1">
      <alignment horizontal="center" vertical="center" wrapText="1"/>
    </xf>
    <xf numFmtId="9" fontId="52" fillId="0" borderId="11" xfId="53" applyFont="1" applyFill="1" applyBorder="1" applyAlignment="1">
      <alignment horizontal="center" vertical="center" wrapText="1"/>
    </xf>
    <xf numFmtId="9" fontId="47" fillId="35" borderId="12" xfId="53" applyFont="1" applyFill="1" applyBorder="1" applyAlignment="1">
      <alignment horizontal="center" vertical="center" wrapText="1"/>
    </xf>
    <xf numFmtId="9" fontId="47" fillId="35" borderId="11" xfId="53" applyFont="1" applyFill="1" applyBorder="1" applyAlignment="1">
      <alignment horizontal="center" vertical="center" wrapText="1"/>
    </xf>
    <xf numFmtId="9" fontId="47" fillId="0" borderId="12" xfId="53" applyFont="1" applyFill="1" applyBorder="1" applyAlignment="1">
      <alignment horizontal="center" vertical="center" wrapText="1"/>
    </xf>
    <xf numFmtId="9" fontId="47" fillId="0" borderId="11" xfId="53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/>
    </xf>
    <xf numFmtId="1" fontId="47" fillId="0" borderId="14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8" fillId="36" borderId="11" xfId="0" applyFont="1" applyFill="1" applyBorder="1" applyAlignment="1">
      <alignment horizontal="center" vertical="center" wrapText="1"/>
    </xf>
    <xf numFmtId="9" fontId="52" fillId="35" borderId="12" xfId="53" applyFont="1" applyFill="1" applyBorder="1" applyAlignment="1">
      <alignment horizontal="center" vertical="center" wrapText="1"/>
    </xf>
    <xf numFmtId="9" fontId="52" fillId="35" borderId="11" xfId="53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169" fontId="3" fillId="0" borderId="10" xfId="49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52" fillId="35" borderId="24" xfId="0" applyFont="1" applyFill="1" applyBorder="1" applyAlignment="1">
      <alignment horizontal="center" vertical="center" wrapText="1"/>
    </xf>
    <xf numFmtId="0" fontId="48" fillId="36" borderId="27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8" borderId="31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69" fontId="47" fillId="0" borderId="12" xfId="49" applyFont="1" applyFill="1" applyBorder="1" applyAlignment="1">
      <alignment horizontal="center" vertical="center" wrapText="1"/>
    </xf>
    <xf numFmtId="169" fontId="47" fillId="0" borderId="14" xfId="49" applyFont="1" applyFill="1" applyBorder="1" applyAlignment="1">
      <alignment horizontal="center" vertical="center" wrapText="1"/>
    </xf>
    <xf numFmtId="169" fontId="47" fillId="0" borderId="11" xfId="49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171" fontId="52" fillId="0" borderId="12" xfId="49" applyNumberFormat="1" applyFont="1" applyFill="1" applyBorder="1" applyAlignment="1">
      <alignment horizontal="center" vertical="center" wrapText="1"/>
    </xf>
    <xf numFmtId="171" fontId="52" fillId="0" borderId="14" xfId="49" applyNumberFormat="1" applyFont="1" applyFill="1" applyBorder="1" applyAlignment="1">
      <alignment horizontal="center" vertical="center" wrapText="1"/>
    </xf>
    <xf numFmtId="0" fontId="52" fillId="35" borderId="12" xfId="53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4</xdr:col>
      <xdr:colOff>647700</xdr:colOff>
      <xdr:row>3</xdr:row>
      <xdr:rowOff>123825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3181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4</xdr:col>
      <xdr:colOff>676275</xdr:colOff>
      <xdr:row>3</xdr:row>
      <xdr:rowOff>123825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3181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zoomScale="85" zoomScaleNormal="85" zoomScalePageLayoutView="0" workbookViewId="0" topLeftCell="E7">
      <pane ySplit="3" topLeftCell="A22" activePane="bottomLeft" state="frozen"/>
      <selection pane="topLeft" activeCell="H7" sqref="H7"/>
      <selection pane="bottomLeft" activeCell="G25" sqref="G25:M26"/>
    </sheetView>
  </sheetViews>
  <sheetFormatPr defaultColWidth="11.421875" defaultRowHeight="15"/>
  <cols>
    <col min="1" max="2" width="11.421875" style="15" customWidth="1"/>
    <col min="3" max="4" width="12.28125" style="15" customWidth="1"/>
    <col min="5" max="5" width="15.7109375" style="18" customWidth="1"/>
    <col min="6" max="6" width="15.140625" style="15" customWidth="1"/>
    <col min="7" max="8" width="11.421875" style="15" customWidth="1"/>
    <col min="9" max="9" width="13.7109375" style="15" customWidth="1"/>
    <col min="10" max="11" width="15.00390625" style="15" customWidth="1"/>
    <col min="12" max="12" width="11.421875" style="15" customWidth="1"/>
    <col min="13" max="13" width="19.421875" style="15" customWidth="1"/>
    <col min="14" max="14" width="11.421875" style="15" customWidth="1"/>
    <col min="15" max="15" width="16.00390625" style="15" customWidth="1"/>
    <col min="16" max="16" width="15.00390625" style="15" customWidth="1"/>
    <col min="17" max="17" width="3.140625" style="15" customWidth="1"/>
    <col min="18" max="18" width="3.7109375" style="15" customWidth="1"/>
    <col min="19" max="24" width="3.140625" style="15" customWidth="1"/>
    <col min="25" max="25" width="3.140625" style="68" customWidth="1"/>
    <col min="26" max="28" width="3.140625" style="15" customWidth="1"/>
    <col min="29" max="29" width="13.421875" style="15" customWidth="1"/>
    <col min="30" max="30" width="11.421875" style="15" customWidth="1"/>
    <col min="31" max="31" width="14.8515625" style="15" customWidth="1"/>
    <col min="32" max="32" width="13.00390625" style="15" customWidth="1"/>
    <col min="33" max="33" width="15.421875" style="15" customWidth="1"/>
    <col min="34" max="34" width="17.7109375" style="15" customWidth="1"/>
    <col min="35" max="16384" width="11.421875" style="15" customWidth="1"/>
  </cols>
  <sheetData>
    <row r="1" spans="1:30" s="1" customFormat="1" ht="11.25">
      <c r="A1" s="159"/>
      <c r="B1" s="159"/>
      <c r="C1" s="159"/>
      <c r="D1" s="159"/>
      <c r="E1" s="159"/>
      <c r="F1" s="103" t="s">
        <v>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5"/>
      <c r="AB1" s="159" t="s">
        <v>95</v>
      </c>
      <c r="AC1" s="159"/>
      <c r="AD1" s="159"/>
    </row>
    <row r="2" spans="1:30" s="1" customFormat="1" ht="15">
      <c r="A2" s="159"/>
      <c r="B2" s="159"/>
      <c r="C2" s="159"/>
      <c r="D2" s="159"/>
      <c r="E2" s="159"/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  <c r="AB2" s="160" t="s">
        <v>96</v>
      </c>
      <c r="AC2" s="160"/>
      <c r="AD2" s="160"/>
    </row>
    <row r="3" spans="1:30" s="1" customFormat="1" ht="11.25">
      <c r="A3" s="159"/>
      <c r="B3" s="159"/>
      <c r="C3" s="159"/>
      <c r="D3" s="159"/>
      <c r="E3" s="159"/>
      <c r="F3" s="103" t="s">
        <v>104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5"/>
      <c r="AB3" s="159" t="s">
        <v>97</v>
      </c>
      <c r="AC3" s="159"/>
      <c r="AD3" s="159"/>
    </row>
    <row r="4" spans="1:30" s="1" customFormat="1" ht="15.75" customHeight="1" thickBot="1">
      <c r="A4" s="159"/>
      <c r="B4" s="159"/>
      <c r="C4" s="159"/>
      <c r="D4" s="159"/>
      <c r="E4" s="159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8"/>
      <c r="AB4" s="159" t="s">
        <v>1</v>
      </c>
      <c r="AC4" s="159"/>
      <c r="AD4" s="159"/>
    </row>
    <row r="5" spans="3:34" s="1" customFormat="1" ht="15.75" customHeight="1" thickBot="1">
      <c r="C5" s="2"/>
      <c r="D5" s="2"/>
      <c r="E5" s="3"/>
      <c r="F5" s="4"/>
      <c r="G5" s="5"/>
      <c r="H5" s="5"/>
      <c r="I5" s="5"/>
      <c r="J5" s="5"/>
      <c r="K5" s="5"/>
      <c r="Y5" s="65"/>
      <c r="AE5" s="166" t="s">
        <v>141</v>
      </c>
      <c r="AF5" s="167"/>
      <c r="AG5" s="168"/>
      <c r="AH5" s="169"/>
    </row>
    <row r="6" spans="1:34" s="1" customFormat="1" ht="15.75" customHeight="1" thickBot="1">
      <c r="A6" s="175" t="s">
        <v>3</v>
      </c>
      <c r="B6" s="175"/>
      <c r="C6" s="2"/>
      <c r="D6" s="2"/>
      <c r="E6" s="3"/>
      <c r="F6" s="4"/>
      <c r="G6" s="5"/>
      <c r="H6" s="5"/>
      <c r="I6" s="5"/>
      <c r="J6" s="5"/>
      <c r="K6" s="5"/>
      <c r="Y6" s="65"/>
      <c r="AE6" s="166" t="s">
        <v>142</v>
      </c>
      <c r="AF6" s="167"/>
      <c r="AG6" s="168"/>
      <c r="AH6" s="169"/>
    </row>
    <row r="7" spans="1:34" s="1" customFormat="1" ht="16.5" customHeight="1" thickBot="1">
      <c r="A7" s="176">
        <v>2018</v>
      </c>
      <c r="B7" s="176"/>
      <c r="D7" s="52"/>
      <c r="E7" s="6"/>
      <c r="F7" s="117"/>
      <c r="G7" s="117"/>
      <c r="H7" s="7"/>
      <c r="I7" s="8"/>
      <c r="J7" s="8"/>
      <c r="K7" s="8"/>
      <c r="L7" s="9"/>
      <c r="M7" s="9"/>
      <c r="N7" s="9"/>
      <c r="O7" s="9"/>
      <c r="P7" s="9"/>
      <c r="Q7" s="118"/>
      <c r="R7" s="118"/>
      <c r="S7" s="119"/>
      <c r="T7" s="119"/>
      <c r="U7" s="119"/>
      <c r="V7" s="119"/>
      <c r="W7" s="119"/>
      <c r="Y7" s="65"/>
      <c r="AE7" s="166" t="s">
        <v>141</v>
      </c>
      <c r="AF7" s="167"/>
      <c r="AG7" s="168"/>
      <c r="AH7" s="169"/>
    </row>
    <row r="8" spans="1:34" s="19" customFormat="1" ht="34.5" customHeight="1">
      <c r="A8" s="174" t="s">
        <v>2</v>
      </c>
      <c r="B8" s="161" t="s">
        <v>4</v>
      </c>
      <c r="C8" s="109" t="s">
        <v>5</v>
      </c>
      <c r="D8" s="130" t="s">
        <v>9</v>
      </c>
      <c r="E8" s="111" t="s">
        <v>69</v>
      </c>
      <c r="F8" s="113" t="s">
        <v>70</v>
      </c>
      <c r="G8" s="115" t="s">
        <v>6</v>
      </c>
      <c r="H8" s="113" t="s">
        <v>7</v>
      </c>
      <c r="I8" s="113" t="s">
        <v>8</v>
      </c>
      <c r="J8" s="130" t="s">
        <v>93</v>
      </c>
      <c r="K8" s="162" t="s">
        <v>139</v>
      </c>
      <c r="L8" s="114" t="s">
        <v>10</v>
      </c>
      <c r="M8" s="161" t="s">
        <v>11</v>
      </c>
      <c r="N8" s="161" t="s">
        <v>12</v>
      </c>
      <c r="O8" s="120" t="s">
        <v>140</v>
      </c>
      <c r="P8" s="113" t="s">
        <v>13</v>
      </c>
      <c r="Q8" s="115" t="s">
        <v>14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64" t="s">
        <v>15</v>
      </c>
      <c r="AD8" s="153" t="s">
        <v>88</v>
      </c>
      <c r="AE8" s="170" t="s">
        <v>143</v>
      </c>
      <c r="AF8" s="171"/>
      <c r="AG8" s="172"/>
      <c r="AH8" s="173"/>
    </row>
    <row r="9" spans="1:34" s="19" customFormat="1" ht="50.25" customHeight="1" thickBot="1">
      <c r="A9" s="174"/>
      <c r="B9" s="161"/>
      <c r="C9" s="110"/>
      <c r="D9" s="131"/>
      <c r="E9" s="112"/>
      <c r="F9" s="114"/>
      <c r="G9" s="116"/>
      <c r="H9" s="114"/>
      <c r="I9" s="114"/>
      <c r="J9" s="154"/>
      <c r="K9" s="163"/>
      <c r="L9" s="131"/>
      <c r="M9" s="161"/>
      <c r="N9" s="161"/>
      <c r="O9" s="121"/>
      <c r="P9" s="161"/>
      <c r="Q9" s="20" t="s">
        <v>16</v>
      </c>
      <c r="R9" s="20" t="s">
        <v>17</v>
      </c>
      <c r="S9" s="20" t="s">
        <v>18</v>
      </c>
      <c r="T9" s="20" t="s">
        <v>19</v>
      </c>
      <c r="U9" s="20" t="s">
        <v>18</v>
      </c>
      <c r="V9" s="20" t="s">
        <v>20</v>
      </c>
      <c r="W9" s="20" t="s">
        <v>20</v>
      </c>
      <c r="X9" s="20" t="s">
        <v>19</v>
      </c>
      <c r="Y9" s="69" t="s">
        <v>21</v>
      </c>
      <c r="Z9" s="20" t="s">
        <v>22</v>
      </c>
      <c r="AA9" s="20" t="s">
        <v>23</v>
      </c>
      <c r="AB9" s="20" t="s">
        <v>24</v>
      </c>
      <c r="AC9" s="165"/>
      <c r="AD9" s="153"/>
      <c r="AE9" s="85" t="s">
        <v>144</v>
      </c>
      <c r="AF9" s="85" t="s">
        <v>145</v>
      </c>
      <c r="AG9" s="85" t="s">
        <v>146</v>
      </c>
      <c r="AH9" s="85" t="s">
        <v>147</v>
      </c>
    </row>
    <row r="10" spans="1:34" s="36" customFormat="1" ht="90">
      <c r="A10" s="122">
        <v>6</v>
      </c>
      <c r="B10" s="122" t="s">
        <v>25</v>
      </c>
      <c r="C10" s="123" t="s">
        <v>26</v>
      </c>
      <c r="D10" s="34">
        <v>0.1</v>
      </c>
      <c r="E10" s="124" t="s">
        <v>98</v>
      </c>
      <c r="F10" s="11" t="s">
        <v>27</v>
      </c>
      <c r="G10" s="40">
        <v>8</v>
      </c>
      <c r="H10" s="55" t="s">
        <v>28</v>
      </c>
      <c r="I10" s="55" t="s">
        <v>29</v>
      </c>
      <c r="J10" s="24">
        <f aca="true" t="shared" si="0" ref="J10:J16">+((K10/G10)*D10)</f>
        <v>0.08750000000000001</v>
      </c>
      <c r="K10" s="72">
        <f aca="true" t="shared" si="1" ref="K10:K15">(SUM(Q10:Y10))</f>
        <v>7</v>
      </c>
      <c r="L10" s="93">
        <f>139042766/1000000</f>
        <v>139.042766</v>
      </c>
      <c r="M10" s="96"/>
      <c r="N10" s="93">
        <f>+SUM(L10:M17)</f>
        <v>139.042766</v>
      </c>
      <c r="O10" s="99">
        <v>72.728</v>
      </c>
      <c r="P10" s="125" t="s">
        <v>30</v>
      </c>
      <c r="Q10" s="35"/>
      <c r="R10" s="33"/>
      <c r="S10" s="33">
        <v>2</v>
      </c>
      <c r="T10" s="33"/>
      <c r="U10" s="33">
        <v>1</v>
      </c>
      <c r="V10" s="33">
        <v>1</v>
      </c>
      <c r="W10" s="33">
        <v>1</v>
      </c>
      <c r="X10" s="33">
        <v>1</v>
      </c>
      <c r="Y10" s="27">
        <v>1</v>
      </c>
      <c r="Z10" s="33">
        <v>1</v>
      </c>
      <c r="AA10" s="33">
        <v>1</v>
      </c>
      <c r="AB10" s="33">
        <v>1</v>
      </c>
      <c r="AC10" s="76" t="s">
        <v>78</v>
      </c>
      <c r="AD10" s="40" t="s">
        <v>90</v>
      </c>
      <c r="AE10" s="87">
        <f>D10-J10</f>
        <v>0.012499999999999997</v>
      </c>
      <c r="AF10" s="40">
        <f aca="true" t="shared" si="2" ref="AF10:AF15">G10-K10</f>
        <v>1</v>
      </c>
      <c r="AG10" s="10"/>
      <c r="AH10" s="10"/>
    </row>
    <row r="11" spans="1:34" s="36" customFormat="1" ht="123.75">
      <c r="A11" s="122"/>
      <c r="B11" s="122"/>
      <c r="C11" s="123"/>
      <c r="D11" s="34">
        <v>0.04</v>
      </c>
      <c r="E11" s="124"/>
      <c r="F11" s="37" t="s">
        <v>31</v>
      </c>
      <c r="G11" s="30">
        <v>10</v>
      </c>
      <c r="H11" s="30" t="s">
        <v>28</v>
      </c>
      <c r="I11" s="38" t="s">
        <v>75</v>
      </c>
      <c r="J11" s="24">
        <f t="shared" si="0"/>
        <v>0.036000000000000004</v>
      </c>
      <c r="K11" s="72">
        <f t="shared" si="1"/>
        <v>9</v>
      </c>
      <c r="L11" s="94"/>
      <c r="M11" s="97"/>
      <c r="N11" s="94"/>
      <c r="O11" s="97"/>
      <c r="P11" s="126"/>
      <c r="Q11" s="10"/>
      <c r="R11" s="39"/>
      <c r="S11" s="39">
        <v>3</v>
      </c>
      <c r="T11" s="39">
        <v>1</v>
      </c>
      <c r="U11" s="39">
        <v>1</v>
      </c>
      <c r="V11" s="39">
        <v>1</v>
      </c>
      <c r="W11" s="39">
        <v>1</v>
      </c>
      <c r="X11" s="39">
        <v>1</v>
      </c>
      <c r="Y11" s="66">
        <v>1</v>
      </c>
      <c r="Z11" s="39">
        <v>1</v>
      </c>
      <c r="AA11" s="39"/>
      <c r="AB11" s="39"/>
      <c r="AC11" s="77" t="s">
        <v>79</v>
      </c>
      <c r="AD11" s="40" t="s">
        <v>90</v>
      </c>
      <c r="AE11" s="86">
        <f aca="true" t="shared" si="3" ref="AE11:AE23">D11-J11</f>
        <v>0.003999999999999997</v>
      </c>
      <c r="AF11" s="40">
        <f t="shared" si="2"/>
        <v>1</v>
      </c>
      <c r="AG11" s="10"/>
      <c r="AH11" s="10"/>
    </row>
    <row r="12" spans="1:34" s="36" customFormat="1" ht="202.5">
      <c r="A12" s="122"/>
      <c r="B12" s="122"/>
      <c r="C12" s="123"/>
      <c r="D12" s="34">
        <v>0.07</v>
      </c>
      <c r="E12" s="31" t="s">
        <v>32</v>
      </c>
      <c r="F12" s="11" t="s">
        <v>71</v>
      </c>
      <c r="G12" s="30">
        <v>10</v>
      </c>
      <c r="H12" s="30" t="s">
        <v>28</v>
      </c>
      <c r="I12" s="38" t="s">
        <v>99</v>
      </c>
      <c r="J12" s="24">
        <f t="shared" si="0"/>
        <v>0.07</v>
      </c>
      <c r="K12" s="72">
        <f t="shared" si="1"/>
        <v>10</v>
      </c>
      <c r="L12" s="94"/>
      <c r="M12" s="97"/>
      <c r="N12" s="94"/>
      <c r="O12" s="97"/>
      <c r="P12" s="127"/>
      <c r="Q12" s="40"/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2</v>
      </c>
      <c r="Y12" s="66">
        <v>2</v>
      </c>
      <c r="Z12" s="39">
        <v>2</v>
      </c>
      <c r="AA12" s="39">
        <v>2</v>
      </c>
      <c r="AB12" s="39">
        <v>1</v>
      </c>
      <c r="AC12" s="77" t="s">
        <v>91</v>
      </c>
      <c r="AD12" s="40" t="s">
        <v>90</v>
      </c>
      <c r="AE12" s="86">
        <f t="shared" si="3"/>
        <v>0</v>
      </c>
      <c r="AF12" s="40">
        <f t="shared" si="2"/>
        <v>0</v>
      </c>
      <c r="AG12" s="10"/>
      <c r="AH12" s="10"/>
    </row>
    <row r="13" spans="1:34" s="36" customFormat="1" ht="81" customHeight="1">
      <c r="A13" s="122"/>
      <c r="B13" s="122"/>
      <c r="C13" s="128" t="s">
        <v>67</v>
      </c>
      <c r="D13" s="34">
        <v>0.07</v>
      </c>
      <c r="E13" s="129" t="s">
        <v>33</v>
      </c>
      <c r="F13" s="11" t="s">
        <v>34</v>
      </c>
      <c r="G13" s="55">
        <v>4</v>
      </c>
      <c r="H13" s="122" t="s">
        <v>28</v>
      </c>
      <c r="I13" s="122" t="s">
        <v>35</v>
      </c>
      <c r="J13" s="24">
        <f t="shared" si="0"/>
        <v>0.0175</v>
      </c>
      <c r="K13" s="72">
        <f t="shared" si="1"/>
        <v>1</v>
      </c>
      <c r="L13" s="94"/>
      <c r="M13" s="97"/>
      <c r="N13" s="94"/>
      <c r="O13" s="97"/>
      <c r="P13" s="122" t="s">
        <v>30</v>
      </c>
      <c r="Q13" s="41"/>
      <c r="R13" s="42"/>
      <c r="S13" s="42"/>
      <c r="T13" s="39"/>
      <c r="U13" s="39"/>
      <c r="V13" s="39"/>
      <c r="W13" s="73"/>
      <c r="X13" s="73"/>
      <c r="Y13" s="74">
        <v>1</v>
      </c>
      <c r="Z13" s="75">
        <v>1</v>
      </c>
      <c r="AA13" s="75">
        <v>1</v>
      </c>
      <c r="AB13" s="75">
        <v>1</v>
      </c>
      <c r="AC13" s="78" t="s">
        <v>80</v>
      </c>
      <c r="AD13" s="10"/>
      <c r="AE13" s="87">
        <f t="shared" si="3"/>
        <v>0.052500000000000005</v>
      </c>
      <c r="AF13" s="40">
        <f t="shared" si="2"/>
        <v>3</v>
      </c>
      <c r="AG13" s="10"/>
      <c r="AH13" s="10"/>
    </row>
    <row r="14" spans="1:34" s="36" customFormat="1" ht="247.5" customHeight="1">
      <c r="A14" s="122"/>
      <c r="B14" s="122"/>
      <c r="C14" s="128"/>
      <c r="D14" s="34">
        <v>0.07</v>
      </c>
      <c r="E14" s="129"/>
      <c r="F14" s="11" t="s">
        <v>36</v>
      </c>
      <c r="G14" s="30">
        <v>39</v>
      </c>
      <c r="H14" s="122"/>
      <c r="I14" s="122"/>
      <c r="J14" s="24">
        <f t="shared" si="0"/>
        <v>0.053846153846153856</v>
      </c>
      <c r="K14" s="72">
        <f t="shared" si="1"/>
        <v>30</v>
      </c>
      <c r="L14" s="94"/>
      <c r="M14" s="97"/>
      <c r="N14" s="94"/>
      <c r="O14" s="97"/>
      <c r="P14" s="122"/>
      <c r="Q14" s="39">
        <v>3</v>
      </c>
      <c r="R14" s="39">
        <v>6</v>
      </c>
      <c r="S14" s="39">
        <v>3</v>
      </c>
      <c r="T14" s="39">
        <v>3</v>
      </c>
      <c r="U14" s="39">
        <v>3</v>
      </c>
      <c r="V14" s="39">
        <v>3</v>
      </c>
      <c r="W14" s="39">
        <v>3</v>
      </c>
      <c r="X14" s="39">
        <v>3</v>
      </c>
      <c r="Y14" s="66">
        <v>3</v>
      </c>
      <c r="Z14" s="39">
        <v>3</v>
      </c>
      <c r="AA14" s="39">
        <v>3</v>
      </c>
      <c r="AB14" s="39">
        <v>3</v>
      </c>
      <c r="AC14" s="151" t="s">
        <v>81</v>
      </c>
      <c r="AD14" s="40" t="s">
        <v>90</v>
      </c>
      <c r="AE14" s="87">
        <f t="shared" si="3"/>
        <v>0.01615384615384615</v>
      </c>
      <c r="AF14" s="40">
        <f t="shared" si="2"/>
        <v>9</v>
      </c>
      <c r="AG14" s="10"/>
      <c r="AH14" s="10"/>
    </row>
    <row r="15" spans="1:34" s="36" customFormat="1" ht="33.75">
      <c r="A15" s="122"/>
      <c r="B15" s="122"/>
      <c r="C15" s="128"/>
      <c r="D15" s="34">
        <v>0.2</v>
      </c>
      <c r="E15" s="129"/>
      <c r="F15" s="11" t="s">
        <v>37</v>
      </c>
      <c r="G15" s="30">
        <v>40</v>
      </c>
      <c r="H15" s="122"/>
      <c r="I15" s="122"/>
      <c r="J15" s="24">
        <f t="shared" si="0"/>
        <v>0.13999999999999999</v>
      </c>
      <c r="K15" s="72">
        <f t="shared" si="1"/>
        <v>28</v>
      </c>
      <c r="L15" s="94"/>
      <c r="M15" s="97"/>
      <c r="N15" s="94"/>
      <c r="O15" s="97"/>
      <c r="P15" s="122"/>
      <c r="Q15" s="40"/>
      <c r="R15" s="39"/>
      <c r="S15" s="39">
        <v>4</v>
      </c>
      <c r="T15" s="39">
        <v>4</v>
      </c>
      <c r="U15" s="39">
        <v>4</v>
      </c>
      <c r="V15" s="39">
        <v>4</v>
      </c>
      <c r="W15" s="39">
        <v>4</v>
      </c>
      <c r="X15" s="39">
        <v>4</v>
      </c>
      <c r="Y15" s="66">
        <v>4</v>
      </c>
      <c r="Z15" s="39">
        <v>4</v>
      </c>
      <c r="AA15" s="39">
        <v>4</v>
      </c>
      <c r="AB15" s="39">
        <v>4</v>
      </c>
      <c r="AC15" s="152"/>
      <c r="AD15" s="10"/>
      <c r="AE15" s="87">
        <f t="shared" si="3"/>
        <v>0.060000000000000026</v>
      </c>
      <c r="AF15" s="40">
        <f t="shared" si="2"/>
        <v>12</v>
      </c>
      <c r="AG15" s="10"/>
      <c r="AH15" s="10"/>
    </row>
    <row r="16" spans="1:34" s="36" customFormat="1" ht="53.25" customHeight="1">
      <c r="A16" s="122"/>
      <c r="B16" s="122"/>
      <c r="C16" s="122" t="s">
        <v>38</v>
      </c>
      <c r="D16" s="135">
        <v>0.05882352941176471</v>
      </c>
      <c r="E16" s="129" t="s">
        <v>39</v>
      </c>
      <c r="F16" s="11" t="s">
        <v>40</v>
      </c>
      <c r="G16" s="132">
        <v>1</v>
      </c>
      <c r="H16" s="132" t="s">
        <v>41</v>
      </c>
      <c r="I16" s="122" t="s">
        <v>77</v>
      </c>
      <c r="J16" s="155">
        <f t="shared" si="0"/>
        <v>0.042780748663101616</v>
      </c>
      <c r="K16" s="133">
        <f>+SUM(Q16:Y17)</f>
        <v>0.7272727272727274</v>
      </c>
      <c r="L16" s="94"/>
      <c r="M16" s="97"/>
      <c r="N16" s="94"/>
      <c r="O16" s="97"/>
      <c r="P16" s="125" t="s">
        <v>30</v>
      </c>
      <c r="Q16" s="139"/>
      <c r="R16" s="139">
        <f>+$G$16/11</f>
        <v>0.09090909090909091</v>
      </c>
      <c r="S16" s="139">
        <f aca="true" t="shared" si="4" ref="S16:AB16">+$G$16/11</f>
        <v>0.09090909090909091</v>
      </c>
      <c r="T16" s="139">
        <f t="shared" si="4"/>
        <v>0.09090909090909091</v>
      </c>
      <c r="U16" s="139">
        <f t="shared" si="4"/>
        <v>0.09090909090909091</v>
      </c>
      <c r="V16" s="139">
        <f t="shared" si="4"/>
        <v>0.09090909090909091</v>
      </c>
      <c r="W16" s="139">
        <f t="shared" si="4"/>
        <v>0.09090909090909091</v>
      </c>
      <c r="X16" s="139">
        <f t="shared" si="4"/>
        <v>0.09090909090909091</v>
      </c>
      <c r="Y16" s="137">
        <f t="shared" si="4"/>
        <v>0.09090909090909091</v>
      </c>
      <c r="Z16" s="139">
        <f t="shared" si="4"/>
        <v>0.09090909090909091</v>
      </c>
      <c r="AA16" s="139">
        <f t="shared" si="4"/>
        <v>0.09090909090909091</v>
      </c>
      <c r="AB16" s="139">
        <f t="shared" si="4"/>
        <v>0.09090909090909091</v>
      </c>
      <c r="AC16" s="157" t="s">
        <v>82</v>
      </c>
      <c r="AD16" s="40" t="s">
        <v>90</v>
      </c>
      <c r="AE16" s="87">
        <f t="shared" si="3"/>
        <v>0.016042780748663096</v>
      </c>
      <c r="AF16" s="83">
        <f>K16</f>
        <v>0.7272727272727274</v>
      </c>
      <c r="AG16" s="10"/>
      <c r="AH16" s="10"/>
    </row>
    <row r="17" spans="1:34" s="36" customFormat="1" ht="53.25" customHeight="1">
      <c r="A17" s="122"/>
      <c r="B17" s="122"/>
      <c r="C17" s="122"/>
      <c r="D17" s="136"/>
      <c r="E17" s="129"/>
      <c r="F17" s="11" t="s">
        <v>42</v>
      </c>
      <c r="G17" s="122"/>
      <c r="H17" s="132"/>
      <c r="I17" s="122"/>
      <c r="J17" s="156"/>
      <c r="K17" s="134"/>
      <c r="L17" s="95"/>
      <c r="M17" s="98"/>
      <c r="N17" s="95"/>
      <c r="O17" s="98"/>
      <c r="P17" s="127"/>
      <c r="Q17" s="140"/>
      <c r="R17" s="140"/>
      <c r="S17" s="140"/>
      <c r="T17" s="140"/>
      <c r="U17" s="140"/>
      <c r="V17" s="140"/>
      <c r="W17" s="140"/>
      <c r="X17" s="140"/>
      <c r="Y17" s="138"/>
      <c r="Z17" s="140"/>
      <c r="AA17" s="140"/>
      <c r="AB17" s="140"/>
      <c r="AC17" s="157"/>
      <c r="AD17" s="40" t="s">
        <v>90</v>
      </c>
      <c r="AE17" s="87">
        <f>D16-J16</f>
        <v>0.016042780748663096</v>
      </c>
      <c r="AF17" s="83">
        <f>G16-K16</f>
        <v>0.2727272727272726</v>
      </c>
      <c r="AG17" s="10"/>
      <c r="AH17" s="10"/>
    </row>
    <row r="18" spans="1:34" s="36" customFormat="1" ht="56.25">
      <c r="A18" s="122"/>
      <c r="B18" s="122"/>
      <c r="C18" s="128" t="s">
        <v>68</v>
      </c>
      <c r="D18" s="34">
        <v>0.05</v>
      </c>
      <c r="E18" s="158" t="s">
        <v>43</v>
      </c>
      <c r="F18" s="11" t="s">
        <v>44</v>
      </c>
      <c r="G18" s="43">
        <v>4</v>
      </c>
      <c r="H18" s="32" t="s">
        <v>45</v>
      </c>
      <c r="I18" s="30" t="s">
        <v>46</v>
      </c>
      <c r="J18" s="24">
        <f aca="true" t="shared" si="5" ref="J18:J23">+((K18/G18)*D18)</f>
        <v>0.025</v>
      </c>
      <c r="K18" s="72">
        <f aca="true" t="shared" si="6" ref="K18:K23">(SUM(Q18:Y18))</f>
        <v>2</v>
      </c>
      <c r="L18" s="100">
        <v>320</v>
      </c>
      <c r="M18" s="141"/>
      <c r="N18" s="141">
        <f>+SUM(L18:M22)</f>
        <v>320</v>
      </c>
      <c r="O18" s="144">
        <v>275</v>
      </c>
      <c r="P18" s="122" t="s">
        <v>30</v>
      </c>
      <c r="Q18" s="41"/>
      <c r="R18" s="39">
        <v>1</v>
      </c>
      <c r="S18" s="39"/>
      <c r="T18" s="39"/>
      <c r="U18" s="39"/>
      <c r="V18" s="39"/>
      <c r="W18" s="39">
        <v>1</v>
      </c>
      <c r="X18" s="39"/>
      <c r="Y18" s="66"/>
      <c r="Z18" s="39">
        <v>1</v>
      </c>
      <c r="AA18" s="42"/>
      <c r="AB18" s="42">
        <v>1</v>
      </c>
      <c r="AC18" s="59" t="s">
        <v>92</v>
      </c>
      <c r="AD18" s="40" t="s">
        <v>90</v>
      </c>
      <c r="AE18" s="86">
        <f t="shared" si="3"/>
        <v>0.025</v>
      </c>
      <c r="AF18" s="47">
        <f aca="true" t="shared" si="7" ref="AF18:AF23">G17-K17</f>
        <v>0</v>
      </c>
      <c r="AG18" s="10"/>
      <c r="AH18" s="10"/>
    </row>
    <row r="19" spans="1:34" s="36" customFormat="1" ht="67.5">
      <c r="A19" s="122"/>
      <c r="B19" s="122"/>
      <c r="C19" s="128"/>
      <c r="D19" s="34">
        <v>0.05</v>
      </c>
      <c r="E19" s="158"/>
      <c r="F19" s="11" t="s">
        <v>72</v>
      </c>
      <c r="G19" s="43">
        <v>6</v>
      </c>
      <c r="H19" s="32" t="s">
        <v>45</v>
      </c>
      <c r="I19" s="30" t="s">
        <v>47</v>
      </c>
      <c r="J19" s="24">
        <f t="shared" si="5"/>
        <v>0.05</v>
      </c>
      <c r="K19" s="72">
        <f t="shared" si="6"/>
        <v>6</v>
      </c>
      <c r="L19" s="101"/>
      <c r="M19" s="142"/>
      <c r="N19" s="142"/>
      <c r="O19" s="145"/>
      <c r="P19" s="122"/>
      <c r="Q19" s="41"/>
      <c r="R19" s="42">
        <v>1</v>
      </c>
      <c r="S19" s="42">
        <v>1</v>
      </c>
      <c r="T19" s="42">
        <v>1</v>
      </c>
      <c r="U19" s="39"/>
      <c r="V19" s="39">
        <v>1</v>
      </c>
      <c r="W19" s="39">
        <v>1</v>
      </c>
      <c r="X19" s="39">
        <v>1</v>
      </c>
      <c r="Y19" s="66"/>
      <c r="Z19" s="39"/>
      <c r="AA19" s="39"/>
      <c r="AB19" s="42"/>
      <c r="AC19" s="59" t="s">
        <v>83</v>
      </c>
      <c r="AD19" s="40" t="s">
        <v>90</v>
      </c>
      <c r="AE19" s="86">
        <f t="shared" si="3"/>
        <v>0</v>
      </c>
      <c r="AF19" s="47">
        <f>G19-K19</f>
        <v>0</v>
      </c>
      <c r="AG19" s="10"/>
      <c r="AH19" s="10"/>
    </row>
    <row r="20" spans="1:34" s="36" customFormat="1" ht="33.75">
      <c r="A20" s="122"/>
      <c r="B20" s="122"/>
      <c r="C20" s="128"/>
      <c r="D20" s="34">
        <v>0.15</v>
      </c>
      <c r="E20" s="158"/>
      <c r="F20" s="11" t="s">
        <v>48</v>
      </c>
      <c r="G20" s="43">
        <v>100</v>
      </c>
      <c r="H20" s="32" t="s">
        <v>49</v>
      </c>
      <c r="I20" s="30" t="s">
        <v>50</v>
      </c>
      <c r="J20" s="24">
        <f t="shared" si="5"/>
        <v>0.10909090909090909</v>
      </c>
      <c r="K20" s="72">
        <f t="shared" si="6"/>
        <v>72.72727272727273</v>
      </c>
      <c r="L20" s="101"/>
      <c r="M20" s="142"/>
      <c r="N20" s="142"/>
      <c r="O20" s="145"/>
      <c r="P20" s="122"/>
      <c r="Q20" s="41"/>
      <c r="R20" s="42">
        <f>+$G$20/11</f>
        <v>9.090909090909092</v>
      </c>
      <c r="S20" s="42">
        <f aca="true" t="shared" si="8" ref="S20:AB20">+$G$20/11</f>
        <v>9.090909090909092</v>
      </c>
      <c r="T20" s="42">
        <f t="shared" si="8"/>
        <v>9.090909090909092</v>
      </c>
      <c r="U20" s="42">
        <f t="shared" si="8"/>
        <v>9.090909090909092</v>
      </c>
      <c r="V20" s="42">
        <f t="shared" si="8"/>
        <v>9.090909090909092</v>
      </c>
      <c r="W20" s="42">
        <f t="shared" si="8"/>
        <v>9.090909090909092</v>
      </c>
      <c r="X20" s="42">
        <f t="shared" si="8"/>
        <v>9.090909090909092</v>
      </c>
      <c r="Y20" s="70">
        <f t="shared" si="8"/>
        <v>9.090909090909092</v>
      </c>
      <c r="Z20" s="42">
        <f t="shared" si="8"/>
        <v>9.090909090909092</v>
      </c>
      <c r="AA20" s="42">
        <f t="shared" si="8"/>
        <v>9.090909090909092</v>
      </c>
      <c r="AB20" s="42">
        <f t="shared" si="8"/>
        <v>9.090909090909092</v>
      </c>
      <c r="AC20" s="79" t="s">
        <v>84</v>
      </c>
      <c r="AD20" s="40" t="s">
        <v>90</v>
      </c>
      <c r="AE20" s="86">
        <f t="shared" si="3"/>
        <v>0.04090909090909091</v>
      </c>
      <c r="AF20" s="83">
        <f t="shared" si="7"/>
        <v>0</v>
      </c>
      <c r="AG20" s="10"/>
      <c r="AH20" s="10"/>
    </row>
    <row r="21" spans="1:34" s="36" customFormat="1" ht="78.75">
      <c r="A21" s="122"/>
      <c r="B21" s="122"/>
      <c r="C21" s="128"/>
      <c r="D21" s="34">
        <v>0.07</v>
      </c>
      <c r="E21" s="158"/>
      <c r="F21" s="11" t="s">
        <v>51</v>
      </c>
      <c r="G21" s="43">
        <v>50</v>
      </c>
      <c r="H21" s="32" t="s">
        <v>45</v>
      </c>
      <c r="I21" s="30" t="s">
        <v>52</v>
      </c>
      <c r="J21" s="24">
        <f t="shared" si="5"/>
        <v>0.05090909090909092</v>
      </c>
      <c r="K21" s="72">
        <f t="shared" si="6"/>
        <v>36.36363636363637</v>
      </c>
      <c r="L21" s="101"/>
      <c r="M21" s="142"/>
      <c r="N21" s="142"/>
      <c r="O21" s="145"/>
      <c r="P21" s="122"/>
      <c r="Q21" s="40"/>
      <c r="R21" s="39">
        <f>+$G$21/11</f>
        <v>4.545454545454546</v>
      </c>
      <c r="S21" s="39">
        <f aca="true" t="shared" si="9" ref="S21:AB21">+$G$21/11</f>
        <v>4.545454545454546</v>
      </c>
      <c r="T21" s="39">
        <f t="shared" si="9"/>
        <v>4.545454545454546</v>
      </c>
      <c r="U21" s="39">
        <f t="shared" si="9"/>
        <v>4.545454545454546</v>
      </c>
      <c r="V21" s="39">
        <f t="shared" si="9"/>
        <v>4.545454545454546</v>
      </c>
      <c r="W21" s="39">
        <f t="shared" si="9"/>
        <v>4.545454545454546</v>
      </c>
      <c r="X21" s="39">
        <f t="shared" si="9"/>
        <v>4.545454545454546</v>
      </c>
      <c r="Y21" s="66">
        <f t="shared" si="9"/>
        <v>4.545454545454546</v>
      </c>
      <c r="Z21" s="39">
        <f t="shared" si="9"/>
        <v>4.545454545454546</v>
      </c>
      <c r="AA21" s="39">
        <f t="shared" si="9"/>
        <v>4.545454545454546</v>
      </c>
      <c r="AB21" s="39">
        <f t="shared" si="9"/>
        <v>4.545454545454546</v>
      </c>
      <c r="AC21" s="59" t="s">
        <v>85</v>
      </c>
      <c r="AD21" s="40" t="s">
        <v>90</v>
      </c>
      <c r="AE21" s="87">
        <f t="shared" si="3"/>
        <v>0.01909090909090909</v>
      </c>
      <c r="AF21" s="47">
        <f>G21-36</f>
        <v>14</v>
      </c>
      <c r="AG21" s="10"/>
      <c r="AH21" s="10"/>
    </row>
    <row r="22" spans="1:34" s="36" customFormat="1" ht="67.5">
      <c r="A22" s="122"/>
      <c r="B22" s="122"/>
      <c r="C22" s="128"/>
      <c r="D22" s="34">
        <v>0.05</v>
      </c>
      <c r="E22" s="158"/>
      <c r="F22" s="11" t="s">
        <v>53</v>
      </c>
      <c r="G22" s="43">
        <v>2</v>
      </c>
      <c r="H22" s="32" t="s">
        <v>45</v>
      </c>
      <c r="I22" s="30" t="s">
        <v>54</v>
      </c>
      <c r="J22" s="24">
        <f t="shared" si="5"/>
        <v>0.05</v>
      </c>
      <c r="K22" s="72">
        <f t="shared" si="6"/>
        <v>2</v>
      </c>
      <c r="L22" s="102"/>
      <c r="M22" s="143"/>
      <c r="N22" s="143"/>
      <c r="O22" s="146"/>
      <c r="P22" s="122"/>
      <c r="Q22" s="41"/>
      <c r="R22" s="42"/>
      <c r="S22" s="42"/>
      <c r="T22" s="42">
        <v>1</v>
      </c>
      <c r="U22" s="42"/>
      <c r="V22" s="42"/>
      <c r="W22" s="42"/>
      <c r="X22" s="39">
        <v>1</v>
      </c>
      <c r="Y22" s="66"/>
      <c r="Z22" s="39"/>
      <c r="AA22" s="39"/>
      <c r="AB22" s="39"/>
      <c r="AC22" s="59" t="s">
        <v>86</v>
      </c>
      <c r="AD22" s="40" t="s">
        <v>90</v>
      </c>
      <c r="AE22" s="86">
        <f t="shared" si="3"/>
        <v>0</v>
      </c>
      <c r="AF22" s="47">
        <f>G22-K22</f>
        <v>0</v>
      </c>
      <c r="AG22" s="10"/>
      <c r="AH22" s="10"/>
    </row>
    <row r="23" spans="1:34" s="36" customFormat="1" ht="135">
      <c r="A23" s="122"/>
      <c r="B23" s="122"/>
      <c r="C23" s="49" t="s">
        <v>55</v>
      </c>
      <c r="D23" s="34">
        <v>0.02</v>
      </c>
      <c r="E23" s="50" t="s">
        <v>76</v>
      </c>
      <c r="F23" s="11" t="s">
        <v>56</v>
      </c>
      <c r="G23" s="43">
        <v>100</v>
      </c>
      <c r="H23" s="32" t="s">
        <v>41</v>
      </c>
      <c r="I23" s="30" t="s">
        <v>100</v>
      </c>
      <c r="J23" s="24">
        <f t="shared" si="5"/>
        <v>0.014545454545454545</v>
      </c>
      <c r="K23" s="81">
        <f t="shared" si="6"/>
        <v>72.72727272727273</v>
      </c>
      <c r="L23" s="44"/>
      <c r="M23" s="45"/>
      <c r="N23" s="40"/>
      <c r="O23" s="40"/>
      <c r="P23" s="51"/>
      <c r="Q23" s="46"/>
      <c r="R23" s="47">
        <f>+$G$23/11</f>
        <v>9.090909090909092</v>
      </c>
      <c r="S23" s="47">
        <f aca="true" t="shared" si="10" ref="S23:AB23">+$G$23/11</f>
        <v>9.090909090909092</v>
      </c>
      <c r="T23" s="47">
        <f t="shared" si="10"/>
        <v>9.090909090909092</v>
      </c>
      <c r="U23" s="47">
        <f t="shared" si="10"/>
        <v>9.090909090909092</v>
      </c>
      <c r="V23" s="47">
        <f t="shared" si="10"/>
        <v>9.090909090909092</v>
      </c>
      <c r="W23" s="47">
        <f t="shared" si="10"/>
        <v>9.090909090909092</v>
      </c>
      <c r="X23" s="47">
        <f t="shared" si="10"/>
        <v>9.090909090909092</v>
      </c>
      <c r="Y23" s="71">
        <f t="shared" si="10"/>
        <v>9.090909090909092</v>
      </c>
      <c r="Z23" s="47">
        <f t="shared" si="10"/>
        <v>9.090909090909092</v>
      </c>
      <c r="AA23" s="47">
        <f t="shared" si="10"/>
        <v>9.090909090909092</v>
      </c>
      <c r="AB23" s="47">
        <f t="shared" si="10"/>
        <v>9.090909090909092</v>
      </c>
      <c r="AC23" s="78" t="s">
        <v>87</v>
      </c>
      <c r="AD23" s="40" t="s">
        <v>90</v>
      </c>
      <c r="AE23" s="86">
        <f t="shared" si="3"/>
        <v>0.005454545454545455</v>
      </c>
      <c r="AF23" s="83">
        <f t="shared" si="7"/>
        <v>0</v>
      </c>
      <c r="AG23" s="10"/>
      <c r="AH23" s="10"/>
    </row>
    <row r="24" spans="1:32" s="1" customFormat="1" ht="11.25">
      <c r="A24" s="21"/>
      <c r="B24" s="21"/>
      <c r="C24" s="48" t="s">
        <v>94</v>
      </c>
      <c r="D24" s="24">
        <f>+SUM(D10:D23)</f>
        <v>0.9988235294117649</v>
      </c>
      <c r="E24" s="22"/>
      <c r="F24" s="11"/>
      <c r="G24" s="12"/>
      <c r="H24" s="12"/>
      <c r="J24" s="24">
        <f>+SUM(J10:J23)</f>
        <v>0.7471723570547101</v>
      </c>
      <c r="K24" s="26" t="s">
        <v>73</v>
      </c>
      <c r="L24" s="27" t="s">
        <v>74</v>
      </c>
      <c r="M24" s="28">
        <f>+O24/N24</f>
        <v>0.7575067635419398</v>
      </c>
      <c r="N24" s="29">
        <f>+SUM(N10:N23)</f>
        <v>459.04276600000003</v>
      </c>
      <c r="O24" s="29">
        <f>+SUM(O10:O23)</f>
        <v>347.728</v>
      </c>
      <c r="P24" s="23"/>
      <c r="Q24" s="25"/>
      <c r="R24" s="25"/>
      <c r="S24" s="25"/>
      <c r="T24" s="25"/>
      <c r="U24" s="25"/>
      <c r="V24" s="25"/>
      <c r="W24" s="25"/>
      <c r="X24" s="25"/>
      <c r="Y24" s="67"/>
      <c r="Z24" s="25"/>
      <c r="AA24" s="25"/>
      <c r="AB24" s="25"/>
      <c r="AC24" s="10"/>
      <c r="AD24" s="89" t="s">
        <v>148</v>
      </c>
      <c r="AE24" s="90">
        <f>SUM(AE10:AE23)</f>
        <v>0.26769395310571786</v>
      </c>
      <c r="AF24" s="91">
        <f>AF10+AF11+AF13+AF14+AF15+AF21</f>
        <v>40</v>
      </c>
    </row>
    <row r="25" spans="1:39" ht="15" customHeight="1">
      <c r="A25" s="147" t="s">
        <v>57</v>
      </c>
      <c r="B25" s="147"/>
      <c r="C25" s="147"/>
      <c r="D25" s="147"/>
      <c r="E25" s="147"/>
      <c r="F25" s="147"/>
      <c r="G25" s="148" t="s">
        <v>150</v>
      </c>
      <c r="H25" s="149"/>
      <c r="I25" s="149"/>
      <c r="J25" s="149"/>
      <c r="K25" s="149"/>
      <c r="L25" s="149"/>
      <c r="M25" s="150"/>
      <c r="N25" s="147" t="s">
        <v>59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88"/>
      <c r="AE25" s="13"/>
      <c r="AF25" s="92">
        <f>AF16+AF17/2</f>
        <v>0.8636363636363638</v>
      </c>
      <c r="AG25" s="13"/>
      <c r="AH25" s="13"/>
      <c r="AI25" s="13"/>
      <c r="AJ25" s="13"/>
      <c r="AK25" s="13"/>
      <c r="AL25" s="13"/>
      <c r="AM25" s="14"/>
    </row>
    <row r="26" spans="1:39" ht="15" customHeight="1">
      <c r="A26" s="147" t="s">
        <v>60</v>
      </c>
      <c r="B26" s="147"/>
      <c r="C26" s="147"/>
      <c r="D26" s="147"/>
      <c r="E26" s="147"/>
      <c r="F26" s="147"/>
      <c r="G26" s="148" t="s">
        <v>149</v>
      </c>
      <c r="H26" s="149"/>
      <c r="I26" s="149"/>
      <c r="J26" s="149"/>
      <c r="K26" s="149"/>
      <c r="L26" s="149"/>
      <c r="M26" s="150"/>
      <c r="N26" s="147" t="s">
        <v>61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54"/>
      <c r="AE26" s="13"/>
      <c r="AF26" s="13"/>
      <c r="AG26" s="13"/>
      <c r="AH26" s="13"/>
      <c r="AI26" s="13"/>
      <c r="AJ26" s="13"/>
      <c r="AK26" s="13"/>
      <c r="AL26" s="13"/>
      <c r="AM26" s="14"/>
    </row>
    <row r="27" spans="1:39" ht="30" customHeight="1">
      <c r="A27" s="147" t="s">
        <v>62</v>
      </c>
      <c r="B27" s="147"/>
      <c r="C27" s="147"/>
      <c r="D27" s="147"/>
      <c r="E27" s="147"/>
      <c r="F27" s="147"/>
      <c r="G27" s="147" t="s">
        <v>151</v>
      </c>
      <c r="H27" s="147"/>
      <c r="I27" s="147"/>
      <c r="J27" s="147"/>
      <c r="K27" s="147"/>
      <c r="L27" s="147"/>
      <c r="M27" s="147"/>
      <c r="N27" s="147" t="s">
        <v>63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54"/>
      <c r="AE27" s="13"/>
      <c r="AF27" s="13"/>
      <c r="AG27" s="13"/>
      <c r="AH27" s="13"/>
      <c r="AI27" s="13"/>
      <c r="AJ27" s="13"/>
      <c r="AK27" s="13"/>
      <c r="AL27" s="13"/>
      <c r="AM27" s="14"/>
    </row>
    <row r="28" spans="1:39" ht="15" customHeight="1">
      <c r="A28" s="147" t="s">
        <v>64</v>
      </c>
      <c r="B28" s="147"/>
      <c r="C28" s="147"/>
      <c r="D28" s="147"/>
      <c r="E28" s="147"/>
      <c r="F28" s="147"/>
      <c r="G28" s="147" t="s">
        <v>65</v>
      </c>
      <c r="H28" s="147"/>
      <c r="I28" s="147"/>
      <c r="J28" s="147"/>
      <c r="K28" s="147"/>
      <c r="L28" s="147"/>
      <c r="M28" s="147"/>
      <c r="N28" s="147" t="s">
        <v>66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54"/>
      <c r="AE28" s="13"/>
      <c r="AF28" s="13"/>
      <c r="AG28" s="13"/>
      <c r="AH28" s="13"/>
      <c r="AI28" s="13"/>
      <c r="AJ28" s="13"/>
      <c r="AK28" s="13"/>
      <c r="AL28" s="13"/>
      <c r="AM28" s="14"/>
    </row>
    <row r="29" spans="5:6" ht="11.25">
      <c r="E29" s="16"/>
      <c r="F29" s="17"/>
    </row>
    <row r="30" spans="5:6" ht="11.25">
      <c r="E30" s="16"/>
      <c r="F30" s="17"/>
    </row>
  </sheetData>
  <sheetProtection/>
  <mergeCells count="91">
    <mergeCell ref="AE5:AH5"/>
    <mergeCell ref="AE6:AH6"/>
    <mergeCell ref="AE7:AH7"/>
    <mergeCell ref="AE8:AH8"/>
    <mergeCell ref="A8:A9"/>
    <mergeCell ref="A6:B6"/>
    <mergeCell ref="A7:B7"/>
    <mergeCell ref="N8:N9"/>
    <mergeCell ref="B8:B9"/>
    <mergeCell ref="A1:E4"/>
    <mergeCell ref="AB1:AD1"/>
    <mergeCell ref="AB2:AD2"/>
    <mergeCell ref="AB3:AD3"/>
    <mergeCell ref="AB4:AD4"/>
    <mergeCell ref="P8:P9"/>
    <mergeCell ref="K8:K9"/>
    <mergeCell ref="AC8:AC9"/>
    <mergeCell ref="L8:L9"/>
    <mergeCell ref="M8:M9"/>
    <mergeCell ref="AC14:AC15"/>
    <mergeCell ref="AD8:AD9"/>
    <mergeCell ref="J8:J9"/>
    <mergeCell ref="J16:J17"/>
    <mergeCell ref="A27:F27"/>
    <mergeCell ref="G27:M27"/>
    <mergeCell ref="N27:AC27"/>
    <mergeCell ref="AC16:AC17"/>
    <mergeCell ref="C18:C22"/>
    <mergeCell ref="E18:E22"/>
    <mergeCell ref="A28:F28"/>
    <mergeCell ref="G28:M28"/>
    <mergeCell ref="N28:AC28"/>
    <mergeCell ref="A25:F25"/>
    <mergeCell ref="G25:M25"/>
    <mergeCell ref="N25:AC25"/>
    <mergeCell ref="A26:F26"/>
    <mergeCell ref="G26:M26"/>
    <mergeCell ref="N26:AC26"/>
    <mergeCell ref="P18:P22"/>
    <mergeCell ref="W16:W17"/>
    <mergeCell ref="X16:X17"/>
    <mergeCell ref="M18:M22"/>
    <mergeCell ref="N18:N22"/>
    <mergeCell ref="O18:O22"/>
    <mergeCell ref="N10:N17"/>
    <mergeCell ref="Y16:Y17"/>
    <mergeCell ref="Z16:Z17"/>
    <mergeCell ref="AA16:AA17"/>
    <mergeCell ref="AB16:AB17"/>
    <mergeCell ref="Q16:Q17"/>
    <mergeCell ref="R16:R17"/>
    <mergeCell ref="S16:S17"/>
    <mergeCell ref="T16:T17"/>
    <mergeCell ref="U16:U17"/>
    <mergeCell ref="V16:V17"/>
    <mergeCell ref="P13:P15"/>
    <mergeCell ref="C16:C17"/>
    <mergeCell ref="E16:E17"/>
    <mergeCell ref="G16:G17"/>
    <mergeCell ref="H16:H17"/>
    <mergeCell ref="I16:I17"/>
    <mergeCell ref="P16:P17"/>
    <mergeCell ref="K16:K17"/>
    <mergeCell ref="D16:D17"/>
    <mergeCell ref="H8:H9"/>
    <mergeCell ref="I8:I9"/>
    <mergeCell ref="C13:C15"/>
    <mergeCell ref="E13:E15"/>
    <mergeCell ref="D8:D9"/>
    <mergeCell ref="H13:H15"/>
    <mergeCell ref="I13:I15"/>
    <mergeCell ref="F7:G7"/>
    <mergeCell ref="Q7:R7"/>
    <mergeCell ref="S7:W7"/>
    <mergeCell ref="O8:O9"/>
    <mergeCell ref="Q8:AB8"/>
    <mergeCell ref="A10:A23"/>
    <mergeCell ref="B10:B23"/>
    <mergeCell ref="C10:C12"/>
    <mergeCell ref="E10:E11"/>
    <mergeCell ref="P10:P12"/>
    <mergeCell ref="L10:L17"/>
    <mergeCell ref="M10:M17"/>
    <mergeCell ref="O10:O17"/>
    <mergeCell ref="L18:L22"/>
    <mergeCell ref="F1:AA2"/>
    <mergeCell ref="C8:C9"/>
    <mergeCell ref="E8:E9"/>
    <mergeCell ref="F8:F9"/>
    <mergeCell ref="G8:G9"/>
    <mergeCell ref="F3:AA4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9">
      <selection activeCell="A24" sqref="A24:F24"/>
    </sheetView>
  </sheetViews>
  <sheetFormatPr defaultColWidth="11.421875" defaultRowHeight="15"/>
  <cols>
    <col min="1" max="2" width="11.421875" style="15" customWidth="1"/>
    <col min="3" max="4" width="12.28125" style="15" customWidth="1"/>
    <col min="5" max="5" width="15.7109375" style="18" customWidth="1"/>
    <col min="6" max="6" width="15.140625" style="15" customWidth="1"/>
    <col min="7" max="7" width="11.421875" style="15" customWidth="1"/>
    <col min="8" max="8" width="13.7109375" style="15" customWidth="1"/>
    <col min="9" max="10" width="15.00390625" style="15" customWidth="1"/>
    <col min="11" max="11" width="12.8515625" style="15" bestFit="1" customWidth="1"/>
    <col min="12" max="12" width="19.421875" style="15" customWidth="1"/>
    <col min="13" max="13" width="13.140625" style="15" bestFit="1" customWidth="1"/>
    <col min="14" max="14" width="16.00390625" style="15" customWidth="1"/>
    <col min="15" max="15" width="15.00390625" style="15" customWidth="1"/>
    <col min="16" max="16" width="3.140625" style="15" customWidth="1"/>
    <col min="17" max="17" width="3.7109375" style="15" customWidth="1"/>
    <col min="18" max="23" width="3.140625" style="15" customWidth="1"/>
    <col min="24" max="24" width="3.140625" style="68" customWidth="1"/>
    <col min="25" max="27" width="3.8515625" style="15" customWidth="1"/>
    <col min="28" max="28" width="13.421875" style="15" customWidth="1"/>
    <col min="29" max="32" width="11.421875" style="15" customWidth="1"/>
    <col min="33" max="33" width="13.57421875" style="15" customWidth="1"/>
    <col min="34" max="16384" width="11.421875" style="15" customWidth="1"/>
  </cols>
  <sheetData>
    <row r="1" spans="1:29" s="1" customFormat="1" ht="11.25">
      <c r="A1" s="159"/>
      <c r="B1" s="159"/>
      <c r="C1" s="159"/>
      <c r="D1" s="159"/>
      <c r="E1" s="159"/>
      <c r="F1" s="103" t="s">
        <v>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5"/>
      <c r="AA1" s="159" t="s">
        <v>95</v>
      </c>
      <c r="AB1" s="159"/>
      <c r="AC1" s="159"/>
    </row>
    <row r="2" spans="1:29" s="1" customFormat="1" ht="15">
      <c r="A2" s="159"/>
      <c r="B2" s="159"/>
      <c r="C2" s="159"/>
      <c r="D2" s="159"/>
      <c r="E2" s="159"/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  <c r="AA2" s="160" t="s">
        <v>96</v>
      </c>
      <c r="AB2" s="160"/>
      <c r="AC2" s="160"/>
    </row>
    <row r="3" spans="1:29" s="1" customFormat="1" ht="11.25">
      <c r="A3" s="159"/>
      <c r="B3" s="159"/>
      <c r="C3" s="159"/>
      <c r="D3" s="159"/>
      <c r="E3" s="159"/>
      <c r="F3" s="103" t="s">
        <v>104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  <c r="AA3" s="159" t="s">
        <v>97</v>
      </c>
      <c r="AB3" s="159"/>
      <c r="AC3" s="159"/>
    </row>
    <row r="4" spans="1:29" s="1" customFormat="1" ht="15.75" customHeight="1" thickBot="1">
      <c r="A4" s="159"/>
      <c r="B4" s="159"/>
      <c r="C4" s="159"/>
      <c r="D4" s="159"/>
      <c r="E4" s="159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8"/>
      <c r="AA4" s="159" t="s">
        <v>1</v>
      </c>
      <c r="AB4" s="159"/>
      <c r="AC4" s="159"/>
    </row>
    <row r="5" spans="3:33" s="1" customFormat="1" ht="15.75" customHeight="1" thickBot="1">
      <c r="C5" s="2"/>
      <c r="D5" s="2"/>
      <c r="E5" s="3"/>
      <c r="F5" s="4"/>
      <c r="G5" s="5"/>
      <c r="H5" s="5"/>
      <c r="I5" s="5"/>
      <c r="J5" s="5"/>
      <c r="X5" s="65"/>
      <c r="AD5" s="166" t="s">
        <v>141</v>
      </c>
      <c r="AE5" s="167"/>
      <c r="AF5" s="168"/>
      <c r="AG5" s="169"/>
    </row>
    <row r="6" spans="1:33" s="1" customFormat="1" ht="15.75" customHeight="1" thickBot="1">
      <c r="A6" s="175" t="s">
        <v>3</v>
      </c>
      <c r="B6" s="175"/>
      <c r="C6" s="2"/>
      <c r="D6" s="2"/>
      <c r="E6" s="3"/>
      <c r="F6" s="4"/>
      <c r="G6" s="5"/>
      <c r="H6" s="5"/>
      <c r="I6" s="5"/>
      <c r="J6" s="5"/>
      <c r="X6" s="65"/>
      <c r="AD6" s="166" t="s">
        <v>142</v>
      </c>
      <c r="AE6" s="167"/>
      <c r="AF6" s="168"/>
      <c r="AG6" s="169"/>
    </row>
    <row r="7" spans="1:33" s="1" customFormat="1" ht="15.75" customHeight="1" thickBot="1">
      <c r="A7" s="176">
        <v>2018</v>
      </c>
      <c r="B7" s="176"/>
      <c r="D7" s="52"/>
      <c r="E7" s="6"/>
      <c r="F7" s="117"/>
      <c r="G7" s="117"/>
      <c r="H7" s="8"/>
      <c r="I7" s="8"/>
      <c r="J7" s="8"/>
      <c r="K7" s="9"/>
      <c r="L7" s="9"/>
      <c r="M7" s="9"/>
      <c r="N7" s="9"/>
      <c r="O7" s="9"/>
      <c r="P7" s="118"/>
      <c r="Q7" s="118"/>
      <c r="R7" s="119"/>
      <c r="S7" s="119"/>
      <c r="T7" s="119"/>
      <c r="U7" s="119"/>
      <c r="V7" s="119"/>
      <c r="X7" s="65"/>
      <c r="AD7" s="166" t="s">
        <v>141</v>
      </c>
      <c r="AE7" s="167"/>
      <c r="AF7" s="168"/>
      <c r="AG7" s="169"/>
    </row>
    <row r="8" spans="1:33" s="19" customFormat="1" ht="20.25" customHeight="1" thickBot="1">
      <c r="A8" s="174" t="s">
        <v>2</v>
      </c>
      <c r="B8" s="161" t="s">
        <v>4</v>
      </c>
      <c r="C8" s="109" t="s">
        <v>5</v>
      </c>
      <c r="D8" s="130" t="s">
        <v>9</v>
      </c>
      <c r="E8" s="111" t="s">
        <v>69</v>
      </c>
      <c r="F8" s="113" t="s">
        <v>70</v>
      </c>
      <c r="G8" s="115" t="s">
        <v>6</v>
      </c>
      <c r="H8" s="113" t="s">
        <v>8</v>
      </c>
      <c r="I8" s="130" t="s">
        <v>93</v>
      </c>
      <c r="J8" s="188" t="s">
        <v>138</v>
      </c>
      <c r="K8" s="114" t="s">
        <v>10</v>
      </c>
      <c r="L8" s="161" t="s">
        <v>11</v>
      </c>
      <c r="M8" s="161" t="s">
        <v>12</v>
      </c>
      <c r="N8" s="188" t="s">
        <v>138</v>
      </c>
      <c r="O8" s="113" t="s">
        <v>13</v>
      </c>
      <c r="P8" s="115" t="s">
        <v>14</v>
      </c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64" t="s">
        <v>15</v>
      </c>
      <c r="AC8" s="153" t="s">
        <v>88</v>
      </c>
      <c r="AD8" s="166" t="s">
        <v>143</v>
      </c>
      <c r="AE8" s="167"/>
      <c r="AF8" s="168"/>
      <c r="AG8" s="169"/>
    </row>
    <row r="9" spans="1:33" s="19" customFormat="1" ht="34.5" customHeight="1">
      <c r="A9" s="174"/>
      <c r="B9" s="161"/>
      <c r="C9" s="110"/>
      <c r="D9" s="131"/>
      <c r="E9" s="112"/>
      <c r="F9" s="114"/>
      <c r="G9" s="116"/>
      <c r="H9" s="114"/>
      <c r="I9" s="154"/>
      <c r="J9" s="189"/>
      <c r="K9" s="131"/>
      <c r="L9" s="161"/>
      <c r="M9" s="161"/>
      <c r="N9" s="189"/>
      <c r="O9" s="161"/>
      <c r="P9" s="20" t="s">
        <v>16</v>
      </c>
      <c r="Q9" s="20" t="s">
        <v>17</v>
      </c>
      <c r="R9" s="20" t="s">
        <v>18</v>
      </c>
      <c r="S9" s="20" t="s">
        <v>19</v>
      </c>
      <c r="T9" s="20" t="s">
        <v>18</v>
      </c>
      <c r="U9" s="20" t="s">
        <v>20</v>
      </c>
      <c r="V9" s="20" t="s">
        <v>20</v>
      </c>
      <c r="W9" s="20" t="s">
        <v>19</v>
      </c>
      <c r="X9" s="69" t="s">
        <v>21</v>
      </c>
      <c r="Y9" s="20" t="s">
        <v>22</v>
      </c>
      <c r="Z9" s="20" t="s">
        <v>23</v>
      </c>
      <c r="AA9" s="20" t="s">
        <v>24</v>
      </c>
      <c r="AB9" s="165"/>
      <c r="AC9" s="153"/>
      <c r="AD9" s="82" t="s">
        <v>144</v>
      </c>
      <c r="AE9" s="82" t="s">
        <v>145</v>
      </c>
      <c r="AF9" s="82" t="s">
        <v>146</v>
      </c>
      <c r="AG9" s="82" t="s">
        <v>147</v>
      </c>
    </row>
    <row r="10" spans="1:33" s="36" customFormat="1" ht="117.75" customHeight="1">
      <c r="A10" s="122">
        <v>6</v>
      </c>
      <c r="B10" s="122" t="s">
        <v>105</v>
      </c>
      <c r="C10" s="123" t="s">
        <v>106</v>
      </c>
      <c r="D10" s="135">
        <v>0.2</v>
      </c>
      <c r="E10" s="180" t="s">
        <v>101</v>
      </c>
      <c r="F10" s="57" t="s">
        <v>107</v>
      </c>
      <c r="G10" s="100">
        <v>1</v>
      </c>
      <c r="H10" s="125" t="s">
        <v>108</v>
      </c>
      <c r="I10" s="155">
        <f>+((J10/G10)*D10)</f>
        <v>0.2</v>
      </c>
      <c r="J10" s="187">
        <f>+SUM(P10:X11)</f>
        <v>1</v>
      </c>
      <c r="K10" s="185">
        <v>15000000</v>
      </c>
      <c r="L10" s="96"/>
      <c r="M10" s="185">
        <f>+SUM(K10:L20)</f>
        <v>15000000</v>
      </c>
      <c r="N10" s="99">
        <v>0</v>
      </c>
      <c r="O10" s="125" t="s">
        <v>109</v>
      </c>
      <c r="P10" s="100"/>
      <c r="Q10" s="100"/>
      <c r="R10" s="100"/>
      <c r="S10" s="100"/>
      <c r="T10" s="100"/>
      <c r="U10" s="100">
        <v>1</v>
      </c>
      <c r="V10" s="100"/>
      <c r="W10" s="100"/>
      <c r="X10" s="183"/>
      <c r="Y10" s="100"/>
      <c r="Z10" s="100"/>
      <c r="AA10" s="100"/>
      <c r="AB10" s="151" t="s">
        <v>110</v>
      </c>
      <c r="AC10" s="141" t="s">
        <v>89</v>
      </c>
      <c r="AD10" s="83">
        <f>D10-I10</f>
        <v>0</v>
      </c>
      <c r="AE10" s="40">
        <f>G10-J10</f>
        <v>0</v>
      </c>
      <c r="AF10" s="10"/>
      <c r="AG10" s="10"/>
    </row>
    <row r="11" spans="1:33" s="36" customFormat="1" ht="117.75" customHeight="1">
      <c r="A11" s="122"/>
      <c r="B11" s="122"/>
      <c r="C11" s="123"/>
      <c r="D11" s="136"/>
      <c r="E11" s="181"/>
      <c r="F11" s="55" t="s">
        <v>111</v>
      </c>
      <c r="G11" s="102"/>
      <c r="H11" s="127"/>
      <c r="I11" s="156"/>
      <c r="J11" s="134"/>
      <c r="K11" s="186"/>
      <c r="L11" s="97"/>
      <c r="M11" s="186"/>
      <c r="N11" s="177"/>
      <c r="O11" s="126"/>
      <c r="P11" s="102"/>
      <c r="Q11" s="102"/>
      <c r="R11" s="102"/>
      <c r="S11" s="102"/>
      <c r="T11" s="102"/>
      <c r="U11" s="102"/>
      <c r="V11" s="102"/>
      <c r="W11" s="102"/>
      <c r="X11" s="184"/>
      <c r="Y11" s="102"/>
      <c r="Z11" s="102"/>
      <c r="AA11" s="102"/>
      <c r="AB11" s="152"/>
      <c r="AC11" s="143"/>
      <c r="AD11" s="83">
        <f aca="true" t="shared" si="0" ref="AD11:AD20">D11-I11</f>
        <v>0</v>
      </c>
      <c r="AE11" s="40">
        <f aca="true" t="shared" si="1" ref="AE11:AE20">G11-J11</f>
        <v>0</v>
      </c>
      <c r="AF11" s="10"/>
      <c r="AG11" s="10"/>
    </row>
    <row r="12" spans="1:33" s="36" customFormat="1" ht="111.75" customHeight="1">
      <c r="A12" s="122"/>
      <c r="B12" s="122"/>
      <c r="C12" s="123"/>
      <c r="D12" s="34">
        <v>0.075</v>
      </c>
      <c r="E12" s="180" t="s">
        <v>102</v>
      </c>
      <c r="F12" s="55" t="s">
        <v>112</v>
      </c>
      <c r="G12" s="33">
        <v>1</v>
      </c>
      <c r="H12" s="60" t="s">
        <v>113</v>
      </c>
      <c r="I12" s="24">
        <f aca="true" t="shared" si="2" ref="I12:I20">+((J12/G12)*D12)</f>
        <v>0.075</v>
      </c>
      <c r="J12" s="72">
        <f aca="true" t="shared" si="3" ref="J12:J20">+SUM(P12:X12)</f>
        <v>1</v>
      </c>
      <c r="K12" s="186"/>
      <c r="L12" s="97"/>
      <c r="M12" s="186"/>
      <c r="N12" s="177"/>
      <c r="O12" s="126"/>
      <c r="P12" s="35"/>
      <c r="Q12" s="33"/>
      <c r="R12" s="33"/>
      <c r="S12" s="33"/>
      <c r="T12" s="33"/>
      <c r="U12" s="33">
        <v>1</v>
      </c>
      <c r="V12" s="33"/>
      <c r="W12" s="33"/>
      <c r="X12" s="27"/>
      <c r="Y12" s="33"/>
      <c r="Z12" s="33"/>
      <c r="AA12" s="33"/>
      <c r="AB12" s="76" t="s">
        <v>114</v>
      </c>
      <c r="AC12" s="40" t="s">
        <v>89</v>
      </c>
      <c r="AD12" s="83">
        <f t="shared" si="0"/>
        <v>0</v>
      </c>
      <c r="AE12" s="40">
        <f t="shared" si="1"/>
        <v>0</v>
      </c>
      <c r="AF12" s="10"/>
      <c r="AG12" s="10"/>
    </row>
    <row r="13" spans="1:33" s="36" customFormat="1" ht="56.25" customHeight="1">
      <c r="A13" s="122"/>
      <c r="B13" s="122"/>
      <c r="C13" s="123"/>
      <c r="D13" s="34">
        <v>0.075</v>
      </c>
      <c r="E13" s="182"/>
      <c r="F13" s="55" t="s">
        <v>115</v>
      </c>
      <c r="G13" s="33">
        <v>3</v>
      </c>
      <c r="H13" s="57" t="s">
        <v>116</v>
      </c>
      <c r="I13" s="24">
        <f t="shared" si="2"/>
        <v>0.049999999999999996</v>
      </c>
      <c r="J13" s="72">
        <f t="shared" si="3"/>
        <v>2</v>
      </c>
      <c r="K13" s="186"/>
      <c r="L13" s="97"/>
      <c r="M13" s="186"/>
      <c r="N13" s="177"/>
      <c r="O13" s="126"/>
      <c r="P13" s="35"/>
      <c r="Q13" s="33"/>
      <c r="R13" s="33"/>
      <c r="S13" s="33"/>
      <c r="T13" s="33"/>
      <c r="U13" s="33">
        <v>1</v>
      </c>
      <c r="V13" s="33"/>
      <c r="W13" s="33"/>
      <c r="X13" s="27">
        <v>1</v>
      </c>
      <c r="Y13" s="33"/>
      <c r="Z13" s="33"/>
      <c r="AA13" s="33">
        <v>1</v>
      </c>
      <c r="AB13" s="76" t="s">
        <v>117</v>
      </c>
      <c r="AC13" s="40" t="s">
        <v>89</v>
      </c>
      <c r="AD13" s="83">
        <f t="shared" si="0"/>
        <v>0.025</v>
      </c>
      <c r="AE13" s="40">
        <f t="shared" si="1"/>
        <v>1</v>
      </c>
      <c r="AF13" s="10"/>
      <c r="AG13" s="10"/>
    </row>
    <row r="14" spans="1:33" s="36" customFormat="1" ht="129" customHeight="1">
      <c r="A14" s="122"/>
      <c r="B14" s="122"/>
      <c r="C14" s="123"/>
      <c r="D14" s="34">
        <v>0.1</v>
      </c>
      <c r="E14" s="180" t="s">
        <v>103</v>
      </c>
      <c r="F14" s="55" t="s">
        <v>118</v>
      </c>
      <c r="G14" s="61">
        <v>1</v>
      </c>
      <c r="H14" s="55" t="s">
        <v>119</v>
      </c>
      <c r="I14" s="24">
        <f t="shared" si="2"/>
        <v>0.1</v>
      </c>
      <c r="J14" s="72">
        <f t="shared" si="3"/>
        <v>1</v>
      </c>
      <c r="K14" s="186"/>
      <c r="L14" s="97"/>
      <c r="M14" s="186"/>
      <c r="N14" s="177"/>
      <c r="O14" s="126"/>
      <c r="P14" s="35"/>
      <c r="Q14" s="33"/>
      <c r="R14" s="33"/>
      <c r="S14" s="33"/>
      <c r="T14" s="33"/>
      <c r="U14" s="33">
        <v>1</v>
      </c>
      <c r="V14" s="33"/>
      <c r="W14" s="33"/>
      <c r="X14" s="27"/>
      <c r="Y14" s="33"/>
      <c r="Z14" s="33"/>
      <c r="AA14" s="33"/>
      <c r="AB14" s="76" t="s">
        <v>120</v>
      </c>
      <c r="AC14" s="40" t="s">
        <v>89</v>
      </c>
      <c r="AD14" s="83">
        <f t="shared" si="0"/>
        <v>0</v>
      </c>
      <c r="AE14" s="40">
        <f t="shared" si="1"/>
        <v>0</v>
      </c>
      <c r="AF14" s="10"/>
      <c r="AG14" s="10"/>
    </row>
    <row r="15" spans="1:33" s="36" customFormat="1" ht="33.75">
      <c r="A15" s="122"/>
      <c r="B15" s="122"/>
      <c r="C15" s="123"/>
      <c r="D15" s="34">
        <v>0.05</v>
      </c>
      <c r="E15" s="182"/>
      <c r="F15" s="55" t="s">
        <v>121</v>
      </c>
      <c r="G15" s="55">
        <v>1</v>
      </c>
      <c r="H15" s="55" t="s">
        <v>122</v>
      </c>
      <c r="I15" s="24">
        <f t="shared" si="2"/>
        <v>0</v>
      </c>
      <c r="J15" s="72">
        <f t="shared" si="3"/>
        <v>0</v>
      </c>
      <c r="K15" s="186"/>
      <c r="L15" s="97"/>
      <c r="M15" s="186"/>
      <c r="N15" s="97"/>
      <c r="O15" s="126"/>
      <c r="P15" s="10"/>
      <c r="Q15" s="39"/>
      <c r="R15" s="39"/>
      <c r="S15" s="39"/>
      <c r="T15" s="39"/>
      <c r="U15" s="39"/>
      <c r="V15" s="39"/>
      <c r="W15" s="39"/>
      <c r="X15" s="66"/>
      <c r="Y15" s="39">
        <v>1</v>
      </c>
      <c r="Z15" s="39"/>
      <c r="AA15" s="39"/>
      <c r="AB15" s="76" t="s">
        <v>123</v>
      </c>
      <c r="AC15" s="40" t="s">
        <v>89</v>
      </c>
      <c r="AD15" s="83">
        <f t="shared" si="0"/>
        <v>0.05</v>
      </c>
      <c r="AE15" s="40">
        <f t="shared" si="1"/>
        <v>1</v>
      </c>
      <c r="AF15" s="10"/>
      <c r="AG15" s="10"/>
    </row>
    <row r="16" spans="1:33" s="36" customFormat="1" ht="54.75" customHeight="1">
      <c r="A16" s="122"/>
      <c r="B16" s="122"/>
      <c r="C16" s="178" t="s">
        <v>124</v>
      </c>
      <c r="D16" s="34">
        <v>0.15</v>
      </c>
      <c r="E16" s="180" t="s">
        <v>125</v>
      </c>
      <c r="F16" s="55" t="s">
        <v>126</v>
      </c>
      <c r="G16" s="55">
        <v>12</v>
      </c>
      <c r="H16" s="55" t="s">
        <v>127</v>
      </c>
      <c r="I16" s="24">
        <f t="shared" si="2"/>
        <v>0.11249999999999999</v>
      </c>
      <c r="J16" s="72">
        <f t="shared" si="3"/>
        <v>9</v>
      </c>
      <c r="K16" s="186"/>
      <c r="L16" s="97"/>
      <c r="M16" s="186"/>
      <c r="N16" s="97"/>
      <c r="O16" s="126"/>
      <c r="P16" s="40">
        <v>1</v>
      </c>
      <c r="Q16" s="39">
        <v>1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66">
        <v>1</v>
      </c>
      <c r="Y16" s="39">
        <v>1</v>
      </c>
      <c r="Z16" s="39">
        <v>1</v>
      </c>
      <c r="AA16" s="39">
        <v>1</v>
      </c>
      <c r="AB16" s="76" t="s">
        <v>123</v>
      </c>
      <c r="AC16" s="40" t="s">
        <v>89</v>
      </c>
      <c r="AD16" s="83">
        <f t="shared" si="0"/>
        <v>0.037500000000000006</v>
      </c>
      <c r="AE16" s="40">
        <f t="shared" si="1"/>
        <v>3</v>
      </c>
      <c r="AF16" s="10"/>
      <c r="AG16" s="10"/>
    </row>
    <row r="17" spans="1:33" s="36" customFormat="1" ht="106.5" customHeight="1">
      <c r="A17" s="122"/>
      <c r="B17" s="122"/>
      <c r="C17" s="178"/>
      <c r="D17" s="34">
        <v>0.05</v>
      </c>
      <c r="E17" s="181"/>
      <c r="F17" s="55" t="s">
        <v>128</v>
      </c>
      <c r="G17" s="55">
        <v>1</v>
      </c>
      <c r="H17" s="38" t="s">
        <v>129</v>
      </c>
      <c r="I17" s="24">
        <f t="shared" si="2"/>
        <v>0.05</v>
      </c>
      <c r="J17" s="72">
        <f t="shared" si="3"/>
        <v>1</v>
      </c>
      <c r="K17" s="186"/>
      <c r="L17" s="97"/>
      <c r="M17" s="186"/>
      <c r="N17" s="97"/>
      <c r="O17" s="127"/>
      <c r="P17" s="40"/>
      <c r="Q17" s="39"/>
      <c r="R17" s="39"/>
      <c r="S17" s="39"/>
      <c r="T17" s="39"/>
      <c r="U17" s="39"/>
      <c r="V17" s="39"/>
      <c r="W17" s="39"/>
      <c r="X17" s="66">
        <v>1</v>
      </c>
      <c r="Y17" s="39"/>
      <c r="Z17" s="39"/>
      <c r="AA17" s="39"/>
      <c r="AB17" s="76" t="s">
        <v>123</v>
      </c>
      <c r="AC17" s="40" t="s">
        <v>89</v>
      </c>
      <c r="AD17" s="83">
        <f t="shared" si="0"/>
        <v>0</v>
      </c>
      <c r="AE17" s="40">
        <f t="shared" si="1"/>
        <v>0</v>
      </c>
      <c r="AF17" s="10"/>
      <c r="AG17" s="10"/>
    </row>
    <row r="18" spans="1:33" s="36" customFormat="1" ht="81" customHeight="1">
      <c r="A18" s="122"/>
      <c r="B18" s="122"/>
      <c r="C18" s="178"/>
      <c r="D18" s="34">
        <v>0.15</v>
      </c>
      <c r="E18" s="181"/>
      <c r="F18" s="55" t="s">
        <v>130</v>
      </c>
      <c r="G18" s="62">
        <v>1</v>
      </c>
      <c r="H18" s="55" t="s">
        <v>131</v>
      </c>
      <c r="I18" s="24">
        <f t="shared" si="2"/>
        <v>0</v>
      </c>
      <c r="J18" s="72">
        <f t="shared" si="3"/>
        <v>0</v>
      </c>
      <c r="K18" s="186"/>
      <c r="L18" s="97"/>
      <c r="M18" s="186"/>
      <c r="N18" s="97"/>
      <c r="O18" s="122" t="s">
        <v>109</v>
      </c>
      <c r="P18" s="41"/>
      <c r="Q18" s="42"/>
      <c r="R18" s="42"/>
      <c r="S18" s="39"/>
      <c r="T18" s="39"/>
      <c r="U18" s="39"/>
      <c r="V18" s="39"/>
      <c r="W18" s="39"/>
      <c r="X18" s="66"/>
      <c r="Y18" s="63">
        <f>+$G$18/3</f>
        <v>0.3333333333333333</v>
      </c>
      <c r="Z18" s="63">
        <f>+$G$18/3</f>
        <v>0.3333333333333333</v>
      </c>
      <c r="AA18" s="63">
        <f>+$G$18/3</f>
        <v>0.3333333333333333</v>
      </c>
      <c r="AB18" s="76" t="s">
        <v>123</v>
      </c>
      <c r="AC18" s="40" t="s">
        <v>89</v>
      </c>
      <c r="AD18" s="83">
        <f t="shared" si="0"/>
        <v>0.15</v>
      </c>
      <c r="AE18" s="40">
        <f t="shared" si="1"/>
        <v>1</v>
      </c>
      <c r="AF18" s="10"/>
      <c r="AG18" s="10"/>
    </row>
    <row r="19" spans="1:33" s="36" customFormat="1" ht="89.25" customHeight="1">
      <c r="A19" s="122"/>
      <c r="B19" s="122"/>
      <c r="C19" s="178"/>
      <c r="D19" s="34">
        <v>0.1</v>
      </c>
      <c r="E19" s="182"/>
      <c r="F19" s="55" t="s">
        <v>132</v>
      </c>
      <c r="G19" s="61">
        <v>10</v>
      </c>
      <c r="H19" s="38" t="s">
        <v>133</v>
      </c>
      <c r="I19" s="24">
        <f t="shared" si="2"/>
        <v>0.08000000000000002</v>
      </c>
      <c r="J19" s="72">
        <f t="shared" si="3"/>
        <v>8</v>
      </c>
      <c r="K19" s="186"/>
      <c r="L19" s="97"/>
      <c r="M19" s="186"/>
      <c r="N19" s="97"/>
      <c r="O19" s="122"/>
      <c r="P19" s="39"/>
      <c r="Q19" s="39">
        <v>1</v>
      </c>
      <c r="R19" s="39">
        <v>1</v>
      </c>
      <c r="S19" s="39">
        <v>1</v>
      </c>
      <c r="T19" s="39">
        <v>1</v>
      </c>
      <c r="U19" s="39">
        <v>1</v>
      </c>
      <c r="V19" s="39">
        <v>1</v>
      </c>
      <c r="W19" s="39">
        <v>1</v>
      </c>
      <c r="X19" s="66">
        <v>1</v>
      </c>
      <c r="Y19" s="39">
        <v>1</v>
      </c>
      <c r="Z19" s="39">
        <v>1</v>
      </c>
      <c r="AA19" s="39"/>
      <c r="AB19" s="151" t="s">
        <v>123</v>
      </c>
      <c r="AC19" s="40" t="s">
        <v>89</v>
      </c>
      <c r="AD19" s="83">
        <f t="shared" si="0"/>
        <v>0.01999999999999999</v>
      </c>
      <c r="AE19" s="40">
        <f t="shared" si="1"/>
        <v>2</v>
      </c>
      <c r="AF19" s="10"/>
      <c r="AG19" s="10"/>
    </row>
    <row r="20" spans="1:33" s="36" customFormat="1" ht="101.25">
      <c r="A20" s="122"/>
      <c r="B20" s="122"/>
      <c r="C20" s="179"/>
      <c r="D20" s="34">
        <v>0.05</v>
      </c>
      <c r="E20" s="58" t="s">
        <v>134</v>
      </c>
      <c r="F20" s="55" t="s">
        <v>135</v>
      </c>
      <c r="G20" s="55">
        <v>2</v>
      </c>
      <c r="H20" s="38" t="s">
        <v>136</v>
      </c>
      <c r="I20" s="24">
        <f t="shared" si="2"/>
        <v>0.025</v>
      </c>
      <c r="J20" s="72">
        <f t="shared" si="3"/>
        <v>1</v>
      </c>
      <c r="K20" s="186"/>
      <c r="L20" s="97"/>
      <c r="M20" s="186"/>
      <c r="N20" s="97"/>
      <c r="O20" s="122"/>
      <c r="P20" s="40"/>
      <c r="Q20" s="39"/>
      <c r="R20" s="39"/>
      <c r="S20" s="39"/>
      <c r="T20" s="39">
        <v>1</v>
      </c>
      <c r="U20" s="39"/>
      <c r="V20" s="39"/>
      <c r="W20" s="39"/>
      <c r="X20" s="66"/>
      <c r="Y20" s="39"/>
      <c r="Z20" s="39">
        <v>1</v>
      </c>
      <c r="AA20" s="39"/>
      <c r="AB20" s="152"/>
      <c r="AC20" s="40" t="s">
        <v>89</v>
      </c>
      <c r="AD20" s="83">
        <f t="shared" si="0"/>
        <v>0.025</v>
      </c>
      <c r="AE20" s="40">
        <f t="shared" si="1"/>
        <v>1</v>
      </c>
      <c r="AF20" s="10"/>
      <c r="AG20" s="10"/>
    </row>
    <row r="21" spans="1:31" s="1" customFormat="1" ht="11.25">
      <c r="A21" s="21"/>
      <c r="B21" s="21"/>
      <c r="C21" s="59" t="s">
        <v>94</v>
      </c>
      <c r="D21" s="24">
        <f>+SUM(D10:D20)</f>
        <v>1.0000000000000002</v>
      </c>
      <c r="E21" s="56"/>
      <c r="F21" s="11"/>
      <c r="G21" s="12"/>
      <c r="I21" s="24">
        <f>+SUM(I10:I20)</f>
        <v>0.6925000000000002</v>
      </c>
      <c r="J21" s="26" t="s">
        <v>73</v>
      </c>
      <c r="K21" s="27" t="s">
        <v>74</v>
      </c>
      <c r="L21" s="28">
        <f>+N21/M21</f>
        <v>0</v>
      </c>
      <c r="M21" s="64">
        <f>+SUM(M10:M20)</f>
        <v>15000000</v>
      </c>
      <c r="N21" s="29">
        <f>+SUM(N10:N20)</f>
        <v>0</v>
      </c>
      <c r="O21" s="23"/>
      <c r="P21" s="25"/>
      <c r="Q21" s="25"/>
      <c r="R21" s="25"/>
      <c r="S21" s="25"/>
      <c r="T21" s="25"/>
      <c r="U21" s="25"/>
      <c r="V21" s="25"/>
      <c r="W21" s="25"/>
      <c r="X21" s="67"/>
      <c r="Y21" s="25"/>
      <c r="Z21" s="25"/>
      <c r="AA21" s="25"/>
      <c r="AB21" s="10"/>
      <c r="AC21" s="53"/>
      <c r="AD21" s="84">
        <f>SUM(AD10:AD20)</f>
        <v>0.3075</v>
      </c>
      <c r="AE21" s="80">
        <f>SUM(AE10:AE20)</f>
        <v>9</v>
      </c>
    </row>
    <row r="22" spans="1:38" ht="15" customHeight="1">
      <c r="A22" s="147" t="s">
        <v>57</v>
      </c>
      <c r="B22" s="147"/>
      <c r="C22" s="147"/>
      <c r="D22" s="147"/>
      <c r="E22" s="147"/>
      <c r="F22" s="147"/>
      <c r="G22" s="147" t="s">
        <v>58</v>
      </c>
      <c r="H22" s="147"/>
      <c r="I22" s="147"/>
      <c r="J22" s="147"/>
      <c r="K22" s="147"/>
      <c r="L22" s="147"/>
      <c r="M22" s="147" t="s">
        <v>59</v>
      </c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54"/>
      <c r="AD22" s="13"/>
      <c r="AE22" s="13"/>
      <c r="AF22" s="13"/>
      <c r="AG22" s="13"/>
      <c r="AH22" s="13"/>
      <c r="AI22" s="13"/>
      <c r="AJ22" s="13"/>
      <c r="AK22" s="13"/>
      <c r="AL22" s="14"/>
    </row>
    <row r="23" spans="1:38" ht="15" customHeight="1">
      <c r="A23" s="147" t="s">
        <v>60</v>
      </c>
      <c r="B23" s="147"/>
      <c r="C23" s="147"/>
      <c r="D23" s="147"/>
      <c r="E23" s="147"/>
      <c r="F23" s="147"/>
      <c r="G23" s="147" t="s">
        <v>152</v>
      </c>
      <c r="H23" s="147"/>
      <c r="I23" s="147"/>
      <c r="J23" s="147"/>
      <c r="K23" s="147"/>
      <c r="L23" s="147"/>
      <c r="M23" s="147" t="s">
        <v>61</v>
      </c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54"/>
      <c r="AD23" s="13"/>
      <c r="AE23" s="13"/>
      <c r="AF23" s="13"/>
      <c r="AG23" s="13"/>
      <c r="AH23" s="13"/>
      <c r="AI23" s="13"/>
      <c r="AJ23" s="13"/>
      <c r="AK23" s="13"/>
      <c r="AL23" s="14"/>
    </row>
    <row r="24" spans="1:38" ht="30" customHeight="1">
      <c r="A24" s="147" t="s">
        <v>62</v>
      </c>
      <c r="B24" s="147"/>
      <c r="C24" s="147"/>
      <c r="D24" s="147"/>
      <c r="E24" s="147"/>
      <c r="F24" s="147"/>
      <c r="G24" s="147" t="s">
        <v>153</v>
      </c>
      <c r="H24" s="147"/>
      <c r="I24" s="147"/>
      <c r="J24" s="147"/>
      <c r="K24" s="147"/>
      <c r="L24" s="147"/>
      <c r="M24" s="147" t="s">
        <v>63</v>
      </c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54"/>
      <c r="AD24" s="13"/>
      <c r="AE24" s="13"/>
      <c r="AF24" s="13"/>
      <c r="AG24" s="13"/>
      <c r="AH24" s="13"/>
      <c r="AI24" s="13"/>
      <c r="AJ24" s="13"/>
      <c r="AK24" s="13"/>
      <c r="AL24" s="14"/>
    </row>
    <row r="25" spans="1:38" ht="15" customHeight="1">
      <c r="A25" s="147" t="s">
        <v>64</v>
      </c>
      <c r="B25" s="147"/>
      <c r="C25" s="147"/>
      <c r="D25" s="147"/>
      <c r="E25" s="147"/>
      <c r="F25" s="147"/>
      <c r="G25" s="147" t="s">
        <v>137</v>
      </c>
      <c r="H25" s="147"/>
      <c r="I25" s="147"/>
      <c r="J25" s="147"/>
      <c r="K25" s="147"/>
      <c r="L25" s="147"/>
      <c r="M25" s="147" t="s">
        <v>66</v>
      </c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54"/>
      <c r="AD25" s="13"/>
      <c r="AE25" s="13"/>
      <c r="AF25" s="13"/>
      <c r="AG25" s="13"/>
      <c r="AH25" s="13"/>
      <c r="AI25" s="13"/>
      <c r="AJ25" s="13"/>
      <c r="AK25" s="13"/>
      <c r="AL25" s="14"/>
    </row>
    <row r="26" spans="5:6" ht="11.25">
      <c r="E26" s="16"/>
      <c r="F26" s="17"/>
    </row>
    <row r="27" spans="5:6" ht="11.25">
      <c r="E27" s="16"/>
      <c r="F27" s="17"/>
    </row>
  </sheetData>
  <sheetProtection/>
  <mergeCells count="80">
    <mergeCell ref="AD5:AG5"/>
    <mergeCell ref="AD6:AG6"/>
    <mergeCell ref="AD7:AG7"/>
    <mergeCell ref="AD8:AG8"/>
    <mergeCell ref="N8:N9"/>
    <mergeCell ref="E8:E9"/>
    <mergeCell ref="P7:Q7"/>
    <mergeCell ref="R7:V7"/>
    <mergeCell ref="AB8:AB9"/>
    <mergeCell ref="A1:E4"/>
    <mergeCell ref="K8:K9"/>
    <mergeCell ref="A6:B6"/>
    <mergeCell ref="I8:I9"/>
    <mergeCell ref="J8:J9"/>
    <mergeCell ref="A7:B7"/>
    <mergeCell ref="F7:G7"/>
    <mergeCell ref="A8:A9"/>
    <mergeCell ref="B8:B9"/>
    <mergeCell ref="C8:C9"/>
    <mergeCell ref="D8:D9"/>
    <mergeCell ref="I10:I11"/>
    <mergeCell ref="J10:J11"/>
    <mergeCell ref="AC8:AC9"/>
    <mergeCell ref="E10:E11"/>
    <mergeCell ref="L8:L9"/>
    <mergeCell ref="O8:O9"/>
    <mergeCell ref="F8:F9"/>
    <mergeCell ref="G8:G9"/>
    <mergeCell ref="H8:H9"/>
    <mergeCell ref="M8:M9"/>
    <mergeCell ref="O10:O17"/>
    <mergeCell ref="P10:P11"/>
    <mergeCell ref="Q10:Q11"/>
    <mergeCell ref="P8:AA8"/>
    <mergeCell ref="R10:R11"/>
    <mergeCell ref="Z10:Z11"/>
    <mergeCell ref="AA10:AA11"/>
    <mergeCell ref="F1:Z2"/>
    <mergeCell ref="AA1:AC1"/>
    <mergeCell ref="AA2:AC2"/>
    <mergeCell ref="F3:Z4"/>
    <mergeCell ref="AA3:AC3"/>
    <mergeCell ref="AA4:AC4"/>
    <mergeCell ref="W10:W11"/>
    <mergeCell ref="X10:X11"/>
    <mergeCell ref="D10:D11"/>
    <mergeCell ref="G10:G11"/>
    <mergeCell ref="H10:H11"/>
    <mergeCell ref="K10:K20"/>
    <mergeCell ref="L10:L20"/>
    <mergeCell ref="M10:M20"/>
    <mergeCell ref="O18:O20"/>
    <mergeCell ref="AB19:AB20"/>
    <mergeCell ref="AB10:AB11"/>
    <mergeCell ref="S10:S11"/>
    <mergeCell ref="AC10:AC11"/>
    <mergeCell ref="E12:E13"/>
    <mergeCell ref="E14:E15"/>
    <mergeCell ref="T10:T11"/>
    <mergeCell ref="U10:U11"/>
    <mergeCell ref="V10:V11"/>
    <mergeCell ref="A22:F22"/>
    <mergeCell ref="G22:L22"/>
    <mergeCell ref="M22:AB22"/>
    <mergeCell ref="A10:A20"/>
    <mergeCell ref="B10:B20"/>
    <mergeCell ref="C10:C15"/>
    <mergeCell ref="Y10:Y11"/>
    <mergeCell ref="N10:N20"/>
    <mergeCell ref="C16:C20"/>
    <mergeCell ref="E16:E19"/>
    <mergeCell ref="A25:F25"/>
    <mergeCell ref="G25:L25"/>
    <mergeCell ref="M25:AB25"/>
    <mergeCell ref="A23:F23"/>
    <mergeCell ref="G23:L23"/>
    <mergeCell ref="M23:AB23"/>
    <mergeCell ref="A24:F24"/>
    <mergeCell ref="G24:L24"/>
    <mergeCell ref="M24:AB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movilidad4</dc:creator>
  <cp:keywords/>
  <dc:description/>
  <cp:lastModifiedBy>user</cp:lastModifiedBy>
  <dcterms:created xsi:type="dcterms:W3CDTF">2018-01-29T15:21:51Z</dcterms:created>
  <dcterms:modified xsi:type="dcterms:W3CDTF">2018-10-25T20:24:00Z</dcterms:modified>
  <cp:category/>
  <cp:version/>
  <cp:contentType/>
  <cp:contentStatus/>
</cp:coreProperties>
</file>