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5" activeTab="0"/>
  </bookViews>
  <sheets>
    <sheet name="Financie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movilidad</author>
  </authors>
  <commentList>
    <comment ref="AD22" authorId="0">
      <text>
        <r>
          <rPr>
            <b/>
            <sz val="9"/>
            <rFont val="Tahoma"/>
            <family val="2"/>
          </rPr>
          <t>movilidad:</t>
        </r>
        <r>
          <rPr>
            <sz val="9"/>
            <rFont val="Tahoma"/>
            <family val="2"/>
          </rPr>
          <t xml:space="preserve">
Ana Milena Contadora </t>
        </r>
      </text>
    </comment>
  </commentList>
</comments>
</file>

<file path=xl/sharedStrings.xml><?xml version="1.0" encoding="utf-8"?>
<sst xmlns="http://schemas.openxmlformats.org/spreadsheetml/2006/main" count="186" uniqueCount="132">
  <si>
    <t>PROCESO DE PLANEACIÓN.</t>
  </si>
  <si>
    <t>1 de 1</t>
  </si>
  <si>
    <t>N°</t>
  </si>
  <si>
    <t>Vigencia:</t>
  </si>
  <si>
    <t xml:space="preserve">Objetivo </t>
  </si>
  <si>
    <t>Estrategia</t>
  </si>
  <si>
    <t xml:space="preserve">Meta </t>
  </si>
  <si>
    <t>Unidad de Medida</t>
  </si>
  <si>
    <t>Indicador de cumplimiento</t>
  </si>
  <si>
    <t>Ponderación</t>
  </si>
  <si>
    <t>Periodo Seguimiento</t>
  </si>
  <si>
    <t>OTROS
NACIÓN</t>
  </si>
  <si>
    <t>Responsable</t>
  </si>
  <si>
    <t>Observaciones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</si>
  <si>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</si>
  <si>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</si>
  <si>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</si>
  <si>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</si>
  <si>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</si>
  <si>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</si>
  <si>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</si>
  <si>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</si>
  <si>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</si>
  <si>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DESARROLLAR Y FORTALECER LAS POLÍTICAS INSTITUCIONALES DE LA ENTIDAD</t>
  </si>
  <si>
    <t>1. Fortalecimiento del proceso Financiero de la Empresa con apoyo de herramientas técnicas y aplicativos contables y financieros;  asegurando los recursos para la estabilización del sistema, tanto en la parte operativa y funcional, como de infraestructura.</t>
  </si>
  <si>
    <t>Fijar las Políticas para realizar los pagos de las obligaciones adquiridas por la Entidad.</t>
  </si>
  <si>
    <t>Digitar bajo el módulo de tesorería los pagos de las obligaciones de inversión, tomando como documento soporte el contrato y sus anexos.</t>
  </si>
  <si>
    <t>Numero</t>
  </si>
  <si>
    <t xml:space="preserve">Número de obligaciones adquiridas/Número total de obligaciones canceladas.  </t>
  </si>
  <si>
    <t xml:space="preserve">Mensual </t>
  </si>
  <si>
    <t xml:space="preserve">Proceso Financiera </t>
  </si>
  <si>
    <t>Generar, imprimir y visar los comprobantes de egreso de obligaciones de inversión .</t>
  </si>
  <si>
    <t xml:space="preserve"> A través del Portal del Banco Popular, realizar el pago de obligaciones  de funcionamiento, tomando como documento soporte las órdenes de pago</t>
  </si>
  <si>
    <t>Digitar bajo el módulo de tesorería los pagos de las obligaciones de funcionamiento</t>
  </si>
  <si>
    <t>Generar, imprimir y visar los comprobantes de egreso de obligaciones de funcionamiento</t>
  </si>
  <si>
    <t>Digitar bajo el módulo de tesorería, la nota crédito por la generación y la nota débito por el pago de de rendimeitnos financieros, tomando como documento soporte el extracto bancario para la nota crédito y el libro auxiliar de contabilidad para la nota débito.</t>
  </si>
  <si>
    <t>Digitar bajo el módulo de ingresos, la consignación percibida por parte del Municipio de Popayán, tomando como soporte el documento expedido por dicha Entidad.</t>
  </si>
  <si>
    <t>Digitar bajo el módulo de ingresos, la consignación percibida por las diferentes fuentes de financiación , tomando como soporte los extractos bancarios.</t>
  </si>
  <si>
    <t>Al cierre de cada vigencia fiscal, una vez registrados bajo el módulo de tesorería el pago de las obligaciones, se concilia con el Contador de la Entidad, se verifica y genera la relación de cuentas por pagar.</t>
  </si>
  <si>
    <t>Planeación de la presentación de los informes contables</t>
  </si>
  <si>
    <t>Ingresar todas las transacciones financieras generadas en la ejecución del proyecto (ORDENES DE PAGO, NOTAS DE CONTABILIDAD)</t>
  </si>
  <si>
    <t>N° de transaciones presentadas / N° de transacciones registradas</t>
  </si>
  <si>
    <t>Cuatrimestral</t>
  </si>
  <si>
    <t>N° de informes presentados / N° de Informes solicitados por los entes de control o diferentes entidades.</t>
  </si>
  <si>
    <t>Trimestral</t>
  </si>
  <si>
    <t>Elaborar Informes para presentar a la contaduria General de la Nación.</t>
  </si>
  <si>
    <t>Generar declaración de renta ante la DIAN.</t>
  </si>
  <si>
    <t>Anual</t>
  </si>
  <si>
    <t>Generar y presentar información exogena de la entidad.</t>
  </si>
  <si>
    <t>Firmar y certificar los estados financieros  y reportes contables.</t>
  </si>
  <si>
    <t>Generar los estados financieros de la entidad.</t>
  </si>
  <si>
    <t>N° de estados financieros generados / N° estados financieros solicitados</t>
  </si>
  <si>
    <t xml:space="preserve">Coordinación  Operativa por cada componente de
Políticas del BID y la UMUS.
Documentos Conpes.
</t>
  </si>
  <si>
    <t>Proyeccion de Presupuesto</t>
  </si>
  <si>
    <t>ELABORACIÓN</t>
  </si>
  <si>
    <t>REVISIÓN</t>
  </si>
  <si>
    <t>APROBACIÓN</t>
  </si>
  <si>
    <t>Elaborado Por:</t>
  </si>
  <si>
    <t>Aprobado por:</t>
  </si>
  <si>
    <t>CESAR AUGUSTO SANCHEZ D.</t>
  </si>
  <si>
    <t>JOHN FELIPE RAMIREZ B.</t>
  </si>
  <si>
    <t>Cargo: Contratista de apoyo Coordinador de Planeación.</t>
  </si>
  <si>
    <t>Cargo: Contratista de Coordinación Proceso Financiera</t>
  </si>
  <si>
    <r>
      <t xml:space="preserve">Cargo: </t>
    </r>
    <r>
      <rPr>
        <b/>
        <sz val="11"/>
        <color indexed="8"/>
        <rFont val="Arial"/>
        <family val="2"/>
      </rPr>
      <t>Gerente</t>
    </r>
  </si>
  <si>
    <t>EFICIENCIA</t>
  </si>
  <si>
    <t>EFICACIA</t>
  </si>
  <si>
    <t>Acciones 2018</t>
  </si>
  <si>
    <t>Productos</t>
  </si>
  <si>
    <t xml:space="preserve">Ordenes de pago de las obligaciones adquiridas por gastos de inversión y fuentes de financiación. </t>
  </si>
  <si>
    <t>Pagos de las obligaciones adquiridas por gastos de funcionamiento</t>
  </si>
  <si>
    <t>Registro de la generación y pago de rendimientos financieros generados por el manejo de los recursos de inversión a través del encargo fiduciario.</t>
  </si>
  <si>
    <t>Porcentaje</t>
  </si>
  <si>
    <t>Registro de la generación y pago de rendimientos financieros generados por el manejo de los recursos de funcionamiento inversión a través de las entidades bancarias.</t>
  </si>
  <si>
    <t xml:space="preserve">Recibos de ingresos percibidos por la Sociedad para financiar gastos de funcionamiento. </t>
  </si>
  <si>
    <t>Recibos de ingresos percibidos por el Ente Gestor para financiar el proyecto SETP POPAYAN</t>
  </si>
  <si>
    <t>Boletines de tesorería</t>
  </si>
  <si>
    <t>Numero de Boletines Elaborados / Numero de Boletines Programados.</t>
  </si>
  <si>
    <t xml:space="preserve">Cuentas por pagar </t>
  </si>
  <si>
    <t>Numero de Cuentas Elaboradas / Numero de Cuentas Programadas.</t>
  </si>
  <si>
    <t>Registro Transaciones Financieras de información contable del proyecto ajustada a los parámetros establecidos en las normas de la contaduría general de la nación y el manual de administración financiera de los SETP.</t>
  </si>
  <si>
    <t>Informes contables, financieros y tributarios de acuerdo a la normatividad legal vigente, ante los diferentes entes de Control.</t>
  </si>
  <si>
    <t>Seguimiento y control al ciclo financiero (Presupuesto, contabilidad, tesorería)</t>
  </si>
  <si>
    <t>Plan Anual Mensualizado de Caja (PAC)</t>
  </si>
  <si>
    <t>Cumplimiento Plan de Acción 2018</t>
  </si>
  <si>
    <t>Verificar las Ejecuciones, informacion contable e informacion Tesoral</t>
  </si>
  <si>
    <t>Ejecución del Plan Anual Mensualizado de Caja (PAC)</t>
  </si>
  <si>
    <t>Número total de obligaciones canceladas/Número de obligaciones adquiridas.</t>
  </si>
  <si>
    <t xml:space="preserve">Número total de obligaciones canceladas / Número de obligaciones adquiridas  </t>
  </si>
  <si>
    <t>Número total de obligaciones canceladas / Número de obligaciones adquiridas</t>
  </si>
  <si>
    <t>Digitar bajo el módulo de tesoreria la nota crédito por la generación y la nota débito por el pago de de rendimientos financieros, tomando como documento soporte el extracto bancario.</t>
  </si>
  <si>
    <t>Generación de Notas Credito Bancarios.</t>
  </si>
  <si>
    <t>Generar a través del módulo de tesorería, el boletín de tesorería, verificar la información contenida, impresa y visada</t>
  </si>
  <si>
    <t>Hasta la fecha no se presentan cuentas por pagar.</t>
  </si>
  <si>
    <t>Elaborar informes para la UMUS con 17 formatos.</t>
  </si>
  <si>
    <t>Se Genero y se presento información exogena de la entidad en el mes de Mayo de 2018.</t>
  </si>
  <si>
    <t>Se Genero la declaración de renta ante la DIAN.</t>
  </si>
  <si>
    <t xml:space="preserve">Generar Información de retenciones en la fuente; Industria y comercio practicadas por la entidad en cada mes. </t>
  </si>
  <si>
    <t>Numero de Informes del Presupuesto ejecutado / Numero de Informes del Presupuesto Programado.</t>
  </si>
  <si>
    <t xml:space="preserve">Numero de Informes del Plan Anual Mensualizado de Caja (PAC) Ejecutado / Numeros de Informes Proyectados del PAC.  </t>
  </si>
  <si>
    <t>Generación de Notas Credito y Debito Bancarios.</t>
  </si>
  <si>
    <t>PLAN DE ACCIÓN  2018</t>
  </si>
  <si>
    <t>Cronograma Año 2018</t>
  </si>
  <si>
    <t>Ponderador</t>
  </si>
  <si>
    <t>Código: F-01-P-1</t>
  </si>
  <si>
    <t>Versión: 01</t>
  </si>
  <si>
    <t>Fecha: 18/04/2018</t>
  </si>
  <si>
    <t>Asignación Presuestal</t>
  </si>
  <si>
    <t>RECURSOS PROPIOS MUNICIPIO 2018</t>
  </si>
  <si>
    <t>AVANCE 30 Septiembre/2018</t>
  </si>
  <si>
    <t>1222 obligaciones canceladas; tomando como documento soporte el contrato y sus anexos. Se evidencia ordenes de pago y comprobantes de egreso.</t>
  </si>
  <si>
    <t>312 obligaciones canceladas; tomando como documento soporte el contrato y sus anexos. Se evidencia ordenes de pago y comprobantes de egreso.</t>
  </si>
  <si>
    <t>Se evidencian 312 pagos de las obligaciones de funcionamiento, digitados bajo el módulo de tesorería.</t>
  </si>
  <si>
    <t>Se evidencian 297 pagos de las obligaciones de funcionamiento, digitados bajo el módulo de tesorería.</t>
  </si>
  <si>
    <t>Generación 108 Notas Credito y Debitos Bancarios; bajo el módulo de tesorería la nota crédito por la generación y la nota débito por el pago de de rendimientos financieros.</t>
  </si>
  <si>
    <t>Generación 4 Notas Credito y Debitos Bancarios; bajo el módulo de tesorería la nota crédito por la generación y la nota débito por el pago de de rendimientos financieros.</t>
  </si>
  <si>
    <t>180 Boletines Elaborados por parte de tesorería.</t>
  </si>
  <si>
    <t>417 transacciones financieras generadas en la ejecución del proyecto (ORDENES DE PAGO, NOTAS DE CONTABILIDAD)</t>
  </si>
  <si>
    <t>3 Informes a la Umus con 17 formatos.</t>
  </si>
  <si>
    <t>4 Informes para presentar a la contaduria General de la Nación.</t>
  </si>
  <si>
    <t>18 informes de retenciónes en la fuente  presentados hasta la fecha.</t>
  </si>
  <si>
    <t>3 estados financieros generados por la entidad.</t>
  </si>
  <si>
    <t>9 Informes de verificación de la Ejecucion Pptal.</t>
  </si>
  <si>
    <t xml:space="preserve">9 Informes de ejecución del Plan Anual Mensualizado de Caja (PAC) </t>
  </si>
  <si>
    <t>SEGUIMIENTO PLANES DE ACCION POR PROCESO</t>
  </si>
  <si>
    <t>MONITOREO, REVISIÓN Y SEGUIMIENTO- CONTROL INTERNO</t>
  </si>
  <si>
    <t>ACCIONES  30 DE JUNIO DE 2018 (II TRIMESTRE)</t>
  </si>
  <si>
    <t xml:space="preserve">  PESO DE LA ESTRATEGIA  PENDIENTE DE EJECUTAR </t>
  </si>
  <si>
    <t xml:space="preserve">META PENDIENTE </t>
  </si>
  <si>
    <t xml:space="preserve">CUMPLIMIENTO DE LA ESTRATEGIA </t>
  </si>
  <si>
    <t xml:space="preserve">OBSERVACIONES </t>
  </si>
  <si>
    <t>Revisado por: FRANCIA ELENA BEDOYA VILLEGAS- Jefe Control Interno</t>
  </si>
  <si>
    <t>Elaborado: MONICA LARGO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</si>
</sst>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&quot;$&quot;\ * #,##0_);_(&quot;$&quot;\ * \(#,##0\);_(&quot;$&quot;\ 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-240A]dddd\,\ dd&quot; de &quot;mmmm&quot; de &quot;yyyy"/>
    <numFmt numFmtId="182" formatCode="[$-240A]h:mm:ss\ AM/PM"/>
    <numFmt numFmtId="183" formatCode="[$-409]dddd\,\ mmmm\ dd\,\ yyyy"/>
    <numFmt numFmtId="184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color indexed="8"/>
      <name val="Calibri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7"/>
      <color theme="1"/>
      <name val="Calibri"/>
      <family val="2"/>
    </font>
    <font>
      <b/>
      <sz val="7"/>
      <color theme="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9" fontId="48" fillId="0" borderId="10" xfId="53" applyFont="1" applyFill="1" applyBorder="1" applyAlignment="1">
      <alignment horizontal="center" vertical="center" wrapText="1"/>
    </xf>
    <xf numFmtId="9" fontId="48" fillId="33" borderId="11" xfId="53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48" fillId="33" borderId="10" xfId="49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center"/>
    </xf>
    <xf numFmtId="9" fontId="48" fillId="0" borderId="11" xfId="53" applyFont="1" applyFill="1" applyBorder="1" applyAlignment="1">
      <alignment horizontal="center" vertical="center" wrapText="1"/>
    </xf>
    <xf numFmtId="180" fontId="54" fillId="33" borderId="10" xfId="0" applyNumberFormat="1" applyFont="1" applyFill="1" applyBorder="1" applyAlignment="1">
      <alignment horizontal="center" vertical="center"/>
    </xf>
    <xf numFmtId="9" fontId="54" fillId="35" borderId="10" xfId="53" applyFont="1" applyFill="1" applyBorder="1" applyAlignment="1">
      <alignment horizontal="center" vertical="center" wrapText="1"/>
    </xf>
    <xf numFmtId="9" fontId="54" fillId="35" borderId="10" xfId="53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top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50" fillId="33" borderId="10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9" fontId="54" fillId="35" borderId="10" xfId="0" applyNumberFormat="1" applyFont="1" applyFill="1" applyBorder="1" applyAlignment="1">
      <alignment horizontal="center" vertical="center"/>
    </xf>
    <xf numFmtId="0" fontId="48" fillId="35" borderId="0" xfId="0" applyFont="1" applyFill="1" applyAlignment="1">
      <alignment/>
    </xf>
    <xf numFmtId="0" fontId="49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52" fillId="35" borderId="0" xfId="0" applyFont="1" applyFill="1" applyAlignment="1">
      <alignment/>
    </xf>
    <xf numFmtId="0" fontId="48" fillId="35" borderId="11" xfId="53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/>
    </xf>
    <xf numFmtId="0" fontId="54" fillId="8" borderId="10" xfId="0" applyFont="1" applyFill="1" applyBorder="1" applyAlignment="1">
      <alignment wrapText="1"/>
    </xf>
    <xf numFmtId="9" fontId="48" fillId="33" borderId="10" xfId="0" applyNumberFormat="1" applyFont="1" applyFill="1" applyBorder="1" applyAlignment="1">
      <alignment horizontal="center" vertical="center"/>
    </xf>
    <xf numFmtId="9" fontId="48" fillId="1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justify" vertical="top"/>
    </xf>
    <xf numFmtId="0" fontId="48" fillId="33" borderId="10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9" fillId="36" borderId="25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56" fillId="36" borderId="16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wrapText="1"/>
    </xf>
    <xf numFmtId="0" fontId="2" fillId="8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2" fillId="8" borderId="30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80" fontId="48" fillId="33" borderId="12" xfId="49" applyNumberFormat="1" applyFont="1" applyFill="1" applyBorder="1" applyAlignment="1">
      <alignment horizontal="center" vertical="center"/>
    </xf>
    <xf numFmtId="180" fontId="48" fillId="33" borderId="18" xfId="49" applyNumberFormat="1" applyFont="1" applyFill="1" applyBorder="1" applyAlignment="1">
      <alignment horizontal="center" vertical="center"/>
    </xf>
    <xf numFmtId="180" fontId="48" fillId="33" borderId="13" xfId="49" applyNumberFormat="1" applyFont="1" applyFill="1" applyBorder="1" applyAlignment="1">
      <alignment horizontal="center" vertical="center"/>
    </xf>
    <xf numFmtId="0" fontId="49" fillId="36" borderId="32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3</xdr:col>
      <xdr:colOff>390525</xdr:colOff>
      <xdr:row>3</xdr:row>
      <xdr:rowOff>276225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276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="82" zoomScaleNormal="82" zoomScalePageLayoutView="0" workbookViewId="0" topLeftCell="AA26">
      <selection activeCell="AQ28" sqref="AQ28"/>
    </sheetView>
  </sheetViews>
  <sheetFormatPr defaultColWidth="11.421875" defaultRowHeight="15"/>
  <cols>
    <col min="1" max="2" width="11.421875" style="23" customWidth="1"/>
    <col min="3" max="3" width="11.57421875" style="23" bestFit="1" customWidth="1"/>
    <col min="4" max="4" width="11.421875" style="23" customWidth="1"/>
    <col min="5" max="5" width="13.421875" style="23" customWidth="1"/>
    <col min="6" max="6" width="11.421875" style="41" customWidth="1"/>
    <col min="7" max="7" width="13.8515625" style="23" bestFit="1" customWidth="1"/>
    <col min="8" max="8" width="11.421875" style="23" customWidth="1"/>
    <col min="9" max="9" width="13.28125" style="23" customWidth="1"/>
    <col min="10" max="11" width="14.8515625" style="23" customWidth="1"/>
    <col min="12" max="12" width="13.28125" style="23" customWidth="1"/>
    <col min="13" max="13" width="13.7109375" style="23" bestFit="1" customWidth="1"/>
    <col min="14" max="14" width="11.421875" style="23" customWidth="1"/>
    <col min="15" max="15" width="15.140625" style="23" customWidth="1"/>
    <col min="16" max="16" width="15.7109375" style="23" customWidth="1"/>
    <col min="17" max="17" width="14.00390625" style="23" customWidth="1"/>
    <col min="18" max="25" width="3.28125" style="23" customWidth="1"/>
    <col min="26" max="26" width="3.28125" style="55" customWidth="1"/>
    <col min="27" max="29" width="3.28125" style="23" customWidth="1"/>
    <col min="30" max="30" width="17.140625" style="23" customWidth="1"/>
    <col min="31" max="31" width="11.421875" style="23" customWidth="1"/>
    <col min="32" max="32" width="12.00390625" style="23" customWidth="1"/>
    <col min="33" max="33" width="16.140625" style="23" customWidth="1"/>
    <col min="34" max="34" width="17.8515625" style="23" customWidth="1"/>
    <col min="35" max="16384" width="11.421875" style="23" customWidth="1"/>
  </cols>
  <sheetData>
    <row r="1" spans="1:30" s="1" customFormat="1" ht="13.5" customHeight="1">
      <c r="A1" s="86"/>
      <c r="B1" s="86"/>
      <c r="C1" s="86"/>
      <c r="D1" s="86"/>
      <c r="E1" s="87" t="s">
        <v>0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1" t="s">
        <v>103</v>
      </c>
      <c r="AD1" s="82"/>
    </row>
    <row r="2" spans="1:30" s="1" customFormat="1" ht="27" customHeight="1">
      <c r="A2" s="86"/>
      <c r="B2" s="86"/>
      <c r="C2" s="86"/>
      <c r="D2" s="86"/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  <c r="AC2" s="81" t="s">
        <v>104</v>
      </c>
      <c r="AD2" s="82"/>
    </row>
    <row r="3" spans="1:30" s="1" customFormat="1" ht="21.75" customHeight="1">
      <c r="A3" s="86"/>
      <c r="B3" s="86"/>
      <c r="C3" s="86"/>
      <c r="D3" s="86"/>
      <c r="E3" s="87" t="s">
        <v>100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9"/>
      <c r="AC3" s="81" t="s">
        <v>105</v>
      </c>
      <c r="AD3" s="82"/>
    </row>
    <row r="4" spans="1:30" s="1" customFormat="1" ht="23.25" customHeight="1" thickBot="1">
      <c r="A4" s="86"/>
      <c r="B4" s="86"/>
      <c r="C4" s="86"/>
      <c r="D4" s="86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2"/>
      <c r="AC4" s="81" t="s">
        <v>1</v>
      </c>
      <c r="AD4" s="82"/>
    </row>
    <row r="5" spans="3:34" s="1" customFormat="1" ht="13.5" customHeight="1" thickBot="1">
      <c r="C5" s="2"/>
      <c r="D5" s="2"/>
      <c r="E5" s="2"/>
      <c r="F5" s="38"/>
      <c r="G5" s="3"/>
      <c r="H5" s="3"/>
      <c r="I5" s="3"/>
      <c r="J5" s="3"/>
      <c r="K5" s="3"/>
      <c r="Z5" s="51"/>
      <c r="AE5" s="104" t="s">
        <v>123</v>
      </c>
      <c r="AF5" s="105"/>
      <c r="AG5" s="106"/>
      <c r="AH5" s="107"/>
    </row>
    <row r="6" spans="1:34" s="1" customFormat="1" ht="13.5" customHeight="1" thickBot="1">
      <c r="A6" s="97" t="s">
        <v>3</v>
      </c>
      <c r="B6" s="97"/>
      <c r="C6" s="2"/>
      <c r="D6" s="2"/>
      <c r="E6" s="2"/>
      <c r="F6" s="38"/>
      <c r="G6" s="3"/>
      <c r="H6" s="3"/>
      <c r="I6" s="3"/>
      <c r="J6" s="3"/>
      <c r="K6" s="3"/>
      <c r="Z6" s="51"/>
      <c r="AE6" s="104" t="s">
        <v>124</v>
      </c>
      <c r="AF6" s="105"/>
      <c r="AG6" s="106"/>
      <c r="AH6" s="107"/>
    </row>
    <row r="7" spans="1:34" s="1" customFormat="1" ht="15.75" customHeight="1" thickBot="1">
      <c r="A7" s="98">
        <v>2018</v>
      </c>
      <c r="B7" s="98"/>
      <c r="D7" s="4"/>
      <c r="E7" s="4"/>
      <c r="F7" s="83"/>
      <c r="G7" s="83"/>
      <c r="H7" s="5"/>
      <c r="I7" s="6"/>
      <c r="J7" s="6"/>
      <c r="K7" s="6"/>
      <c r="L7" s="7"/>
      <c r="M7" s="7"/>
      <c r="N7" s="7"/>
      <c r="O7" s="7"/>
      <c r="P7" s="7"/>
      <c r="Q7" s="7"/>
      <c r="R7" s="84"/>
      <c r="S7" s="84"/>
      <c r="T7" s="85"/>
      <c r="U7" s="85"/>
      <c r="V7" s="85"/>
      <c r="W7" s="85"/>
      <c r="X7" s="85"/>
      <c r="Z7" s="51"/>
      <c r="AE7" s="104" t="s">
        <v>123</v>
      </c>
      <c r="AF7" s="105"/>
      <c r="AG7" s="106"/>
      <c r="AH7" s="107"/>
    </row>
    <row r="8" spans="1:34" s="29" customFormat="1" ht="45" customHeight="1">
      <c r="A8" s="99" t="s">
        <v>2</v>
      </c>
      <c r="B8" s="72" t="s">
        <v>4</v>
      </c>
      <c r="C8" s="93" t="s">
        <v>5</v>
      </c>
      <c r="D8" s="71" t="s">
        <v>67</v>
      </c>
      <c r="E8" s="71" t="s">
        <v>9</v>
      </c>
      <c r="F8" s="95" t="s">
        <v>66</v>
      </c>
      <c r="G8" s="74" t="s">
        <v>6</v>
      </c>
      <c r="H8" s="71" t="s">
        <v>7</v>
      </c>
      <c r="I8" s="71" t="s">
        <v>8</v>
      </c>
      <c r="J8" s="77" t="s">
        <v>83</v>
      </c>
      <c r="K8" s="75" t="s">
        <v>108</v>
      </c>
      <c r="L8" s="79" t="s">
        <v>10</v>
      </c>
      <c r="M8" s="80" t="s">
        <v>107</v>
      </c>
      <c r="N8" s="72" t="s">
        <v>11</v>
      </c>
      <c r="O8" s="72" t="s">
        <v>106</v>
      </c>
      <c r="P8" s="75" t="s">
        <v>108</v>
      </c>
      <c r="Q8" s="71" t="s">
        <v>12</v>
      </c>
      <c r="R8" s="74" t="s">
        <v>101</v>
      </c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115" t="s">
        <v>13</v>
      </c>
      <c r="AE8" s="108" t="s">
        <v>125</v>
      </c>
      <c r="AF8" s="109"/>
      <c r="AG8" s="110"/>
      <c r="AH8" s="111"/>
    </row>
    <row r="9" spans="1:34" s="29" customFormat="1" ht="67.5">
      <c r="A9" s="99"/>
      <c r="B9" s="72"/>
      <c r="C9" s="94"/>
      <c r="D9" s="72"/>
      <c r="E9" s="72"/>
      <c r="F9" s="96"/>
      <c r="G9" s="97"/>
      <c r="H9" s="72"/>
      <c r="I9" s="72"/>
      <c r="J9" s="78"/>
      <c r="K9" s="76"/>
      <c r="L9" s="78"/>
      <c r="M9" s="78"/>
      <c r="N9" s="72"/>
      <c r="O9" s="72"/>
      <c r="P9" s="76"/>
      <c r="Q9" s="72"/>
      <c r="R9" s="30" t="s">
        <v>14</v>
      </c>
      <c r="S9" s="30" t="s">
        <v>15</v>
      </c>
      <c r="T9" s="30" t="s">
        <v>16</v>
      </c>
      <c r="U9" s="30" t="s">
        <v>17</v>
      </c>
      <c r="V9" s="30" t="s">
        <v>16</v>
      </c>
      <c r="W9" s="30" t="s">
        <v>18</v>
      </c>
      <c r="X9" s="30" t="s">
        <v>18</v>
      </c>
      <c r="Y9" s="30" t="s">
        <v>17</v>
      </c>
      <c r="Z9" s="52" t="s">
        <v>19</v>
      </c>
      <c r="AA9" s="30" t="s">
        <v>20</v>
      </c>
      <c r="AB9" s="30" t="s">
        <v>21</v>
      </c>
      <c r="AC9" s="30" t="s">
        <v>22</v>
      </c>
      <c r="AD9" s="116"/>
      <c r="AE9" s="62" t="s">
        <v>126</v>
      </c>
      <c r="AF9" s="62" t="s">
        <v>127</v>
      </c>
      <c r="AG9" s="62" t="s">
        <v>128</v>
      </c>
      <c r="AH9" s="62" t="s">
        <v>129</v>
      </c>
    </row>
    <row r="10" spans="1:34" s="1" customFormat="1" ht="107.25">
      <c r="A10" s="102" t="s">
        <v>23</v>
      </c>
      <c r="B10" s="103" t="s">
        <v>24</v>
      </c>
      <c r="C10" s="69" t="s">
        <v>25</v>
      </c>
      <c r="D10" s="101" t="s">
        <v>68</v>
      </c>
      <c r="E10" s="11">
        <f>100%/23</f>
        <v>0.043478260869565216</v>
      </c>
      <c r="F10" s="39" t="s">
        <v>26</v>
      </c>
      <c r="G10" s="9">
        <f>180*12</f>
        <v>2160</v>
      </c>
      <c r="H10" s="9" t="s">
        <v>27</v>
      </c>
      <c r="I10" s="10" t="s">
        <v>86</v>
      </c>
      <c r="J10" s="31">
        <f aca="true" t="shared" si="0" ref="J10:J29">+((K10/G10)*E10)</f>
        <v>0.02459742351046699</v>
      </c>
      <c r="K10" s="56">
        <f>(SUM(R10:Z10))</f>
        <v>1222</v>
      </c>
      <c r="L10" s="12" t="s">
        <v>29</v>
      </c>
      <c r="M10" s="112">
        <v>210295520</v>
      </c>
      <c r="N10" s="112"/>
      <c r="O10" s="112">
        <f>+SUM(M10:N29)</f>
        <v>210295520</v>
      </c>
      <c r="P10" s="112">
        <v>146435824</v>
      </c>
      <c r="Q10" s="10" t="s">
        <v>30</v>
      </c>
      <c r="R10" s="14">
        <v>1</v>
      </c>
      <c r="S10" s="14">
        <v>127</v>
      </c>
      <c r="T10" s="14">
        <v>141</v>
      </c>
      <c r="U10" s="14">
        <v>133</v>
      </c>
      <c r="V10" s="14">
        <v>138</v>
      </c>
      <c r="W10" s="14">
        <v>142</v>
      </c>
      <c r="X10" s="14">
        <f aca="true" t="shared" si="1" ref="X10:AC11">+$G$10/12</f>
        <v>180</v>
      </c>
      <c r="Y10" s="14">
        <f t="shared" si="1"/>
        <v>180</v>
      </c>
      <c r="Z10" s="53">
        <f t="shared" si="1"/>
        <v>180</v>
      </c>
      <c r="AA10" s="14">
        <f t="shared" si="1"/>
        <v>180</v>
      </c>
      <c r="AB10" s="14">
        <f t="shared" si="1"/>
        <v>180</v>
      </c>
      <c r="AC10" s="14">
        <f t="shared" si="1"/>
        <v>180</v>
      </c>
      <c r="AD10" s="58" t="s">
        <v>109</v>
      </c>
      <c r="AE10" s="63">
        <f>E10-J10</f>
        <v>0.018880837359098228</v>
      </c>
      <c r="AF10" s="57">
        <f>G10-K10</f>
        <v>938</v>
      </c>
      <c r="AG10" s="61"/>
      <c r="AH10" s="61"/>
    </row>
    <row r="11" spans="1:34" s="1" customFormat="1" ht="99" customHeight="1">
      <c r="A11" s="102"/>
      <c r="B11" s="103"/>
      <c r="C11" s="100"/>
      <c r="D11" s="101"/>
      <c r="E11" s="11">
        <f aca="true" t="shared" si="2" ref="E11:E29">100%/23</f>
        <v>0.043478260869565216</v>
      </c>
      <c r="F11" s="39" t="s">
        <v>31</v>
      </c>
      <c r="G11" s="9">
        <f>180*12</f>
        <v>2160</v>
      </c>
      <c r="H11" s="9" t="s">
        <v>27</v>
      </c>
      <c r="I11" s="10" t="s">
        <v>28</v>
      </c>
      <c r="J11" s="31">
        <f t="shared" si="0"/>
        <v>0.02459742351046699</v>
      </c>
      <c r="K11" s="56">
        <f aca="true" t="shared" si="3" ref="K11:K29">(SUM(R11:Z11))</f>
        <v>1222</v>
      </c>
      <c r="L11" s="12" t="s">
        <v>29</v>
      </c>
      <c r="M11" s="113"/>
      <c r="N11" s="113"/>
      <c r="O11" s="113"/>
      <c r="P11" s="113"/>
      <c r="Q11" s="10" t="s">
        <v>30</v>
      </c>
      <c r="R11" s="14">
        <v>1</v>
      </c>
      <c r="S11" s="14">
        <v>127</v>
      </c>
      <c r="T11" s="14">
        <v>141</v>
      </c>
      <c r="U11" s="14">
        <v>133</v>
      </c>
      <c r="V11" s="14">
        <v>138</v>
      </c>
      <c r="W11" s="14">
        <v>142</v>
      </c>
      <c r="X11" s="14">
        <f t="shared" si="1"/>
        <v>180</v>
      </c>
      <c r="Y11" s="14">
        <f t="shared" si="1"/>
        <v>180</v>
      </c>
      <c r="Z11" s="53">
        <f t="shared" si="1"/>
        <v>180</v>
      </c>
      <c r="AA11" s="14">
        <f t="shared" si="1"/>
        <v>180</v>
      </c>
      <c r="AB11" s="14">
        <f t="shared" si="1"/>
        <v>180</v>
      </c>
      <c r="AC11" s="14">
        <f t="shared" si="1"/>
        <v>180</v>
      </c>
      <c r="AD11" s="58" t="s">
        <v>109</v>
      </c>
      <c r="AE11" s="63">
        <f aca="true" t="shared" si="4" ref="AE11:AE29">E11-J11</f>
        <v>0.018880837359098228</v>
      </c>
      <c r="AF11" s="57">
        <f aca="true" t="shared" si="5" ref="AF11:AF29">G11-K11</f>
        <v>938</v>
      </c>
      <c r="AG11" s="61"/>
      <c r="AH11" s="61"/>
    </row>
    <row r="12" spans="1:34" s="1" customFormat="1" ht="112.5" customHeight="1">
      <c r="A12" s="102"/>
      <c r="B12" s="103"/>
      <c r="C12" s="100"/>
      <c r="D12" s="101" t="s">
        <v>69</v>
      </c>
      <c r="E12" s="11">
        <f t="shared" si="2"/>
        <v>0.043478260869565216</v>
      </c>
      <c r="F12" s="39" t="s">
        <v>32</v>
      </c>
      <c r="G12" s="47">
        <f>35*12</f>
        <v>420</v>
      </c>
      <c r="H12" s="9" t="s">
        <v>27</v>
      </c>
      <c r="I12" s="10" t="s">
        <v>28</v>
      </c>
      <c r="J12" s="31">
        <f t="shared" si="0"/>
        <v>0.03229813664596273</v>
      </c>
      <c r="K12" s="56">
        <f>(SUM(R12:Z12))</f>
        <v>312</v>
      </c>
      <c r="L12" s="12" t="s">
        <v>29</v>
      </c>
      <c r="M12" s="113"/>
      <c r="N12" s="113"/>
      <c r="O12" s="113"/>
      <c r="P12" s="113"/>
      <c r="Q12" s="10" t="s">
        <v>30</v>
      </c>
      <c r="R12" s="48">
        <v>20</v>
      </c>
      <c r="S12" s="48">
        <v>39</v>
      </c>
      <c r="T12" s="48">
        <v>31</v>
      </c>
      <c r="U12" s="48">
        <v>41</v>
      </c>
      <c r="V12" s="48">
        <v>37</v>
      </c>
      <c r="W12" s="48">
        <v>39</v>
      </c>
      <c r="X12" s="48">
        <f aca="true" t="shared" si="6" ref="X12:AC13">+$G$13/12</f>
        <v>35</v>
      </c>
      <c r="Y12" s="48">
        <f t="shared" si="6"/>
        <v>35</v>
      </c>
      <c r="Z12" s="54">
        <f t="shared" si="6"/>
        <v>35</v>
      </c>
      <c r="AA12" s="48">
        <f t="shared" si="6"/>
        <v>35</v>
      </c>
      <c r="AB12" s="48">
        <f t="shared" si="6"/>
        <v>35</v>
      </c>
      <c r="AC12" s="48">
        <f t="shared" si="6"/>
        <v>35</v>
      </c>
      <c r="AD12" s="58" t="s">
        <v>110</v>
      </c>
      <c r="AE12" s="63">
        <f t="shared" si="4"/>
        <v>0.011180124223602483</v>
      </c>
      <c r="AF12" s="57">
        <f t="shared" si="5"/>
        <v>108</v>
      </c>
      <c r="AG12" s="61"/>
      <c r="AH12" s="61"/>
    </row>
    <row r="13" spans="1:34" s="1" customFormat="1" ht="68.25" customHeight="1">
      <c r="A13" s="102"/>
      <c r="B13" s="103"/>
      <c r="C13" s="100"/>
      <c r="D13" s="101"/>
      <c r="E13" s="11">
        <f t="shared" si="2"/>
        <v>0.043478260869565216</v>
      </c>
      <c r="F13" s="39" t="s">
        <v>33</v>
      </c>
      <c r="G13" s="9">
        <f>35*12</f>
        <v>420</v>
      </c>
      <c r="H13" s="9" t="s">
        <v>27</v>
      </c>
      <c r="I13" s="42" t="s">
        <v>87</v>
      </c>
      <c r="J13" s="31">
        <f t="shared" si="0"/>
        <v>0.03229813664596273</v>
      </c>
      <c r="K13" s="56">
        <f t="shared" si="3"/>
        <v>312</v>
      </c>
      <c r="L13" s="12" t="s">
        <v>29</v>
      </c>
      <c r="M13" s="113"/>
      <c r="N13" s="113"/>
      <c r="O13" s="113"/>
      <c r="P13" s="113"/>
      <c r="Q13" s="10" t="s">
        <v>30</v>
      </c>
      <c r="R13" s="13">
        <v>20</v>
      </c>
      <c r="S13" s="13">
        <v>39</v>
      </c>
      <c r="T13" s="13">
        <v>31</v>
      </c>
      <c r="U13" s="13">
        <v>41</v>
      </c>
      <c r="V13" s="13">
        <v>37</v>
      </c>
      <c r="W13" s="13">
        <v>39</v>
      </c>
      <c r="X13" s="13">
        <f t="shared" si="6"/>
        <v>35</v>
      </c>
      <c r="Y13" s="13">
        <f t="shared" si="6"/>
        <v>35</v>
      </c>
      <c r="Z13" s="54">
        <f t="shared" si="6"/>
        <v>35</v>
      </c>
      <c r="AA13" s="13">
        <f t="shared" si="6"/>
        <v>35</v>
      </c>
      <c r="AB13" s="13">
        <f t="shared" si="6"/>
        <v>35</v>
      </c>
      <c r="AC13" s="13">
        <f t="shared" si="6"/>
        <v>35</v>
      </c>
      <c r="AD13" s="58" t="s">
        <v>111</v>
      </c>
      <c r="AE13" s="63">
        <f t="shared" si="4"/>
        <v>0.011180124223602483</v>
      </c>
      <c r="AF13" s="57">
        <f t="shared" si="5"/>
        <v>108</v>
      </c>
      <c r="AG13" s="61"/>
      <c r="AH13" s="61"/>
    </row>
    <row r="14" spans="1:34" s="1" customFormat="1" ht="62.25" customHeight="1">
      <c r="A14" s="102"/>
      <c r="B14" s="103"/>
      <c r="C14" s="100"/>
      <c r="D14" s="101"/>
      <c r="E14" s="11">
        <f t="shared" si="2"/>
        <v>0.043478260869565216</v>
      </c>
      <c r="F14" s="39" t="s">
        <v>34</v>
      </c>
      <c r="G14" s="9">
        <f>30*12</f>
        <v>360</v>
      </c>
      <c r="H14" s="9" t="s">
        <v>27</v>
      </c>
      <c r="I14" s="42" t="s">
        <v>88</v>
      </c>
      <c r="J14" s="31">
        <f t="shared" si="0"/>
        <v>0.0358695652173913</v>
      </c>
      <c r="K14" s="56">
        <f t="shared" si="3"/>
        <v>297</v>
      </c>
      <c r="L14" s="12" t="s">
        <v>29</v>
      </c>
      <c r="M14" s="113"/>
      <c r="N14" s="113"/>
      <c r="O14" s="113"/>
      <c r="P14" s="113"/>
      <c r="Q14" s="10" t="s">
        <v>30</v>
      </c>
      <c r="R14" s="36">
        <v>20</v>
      </c>
      <c r="S14" s="36">
        <v>39</v>
      </c>
      <c r="T14" s="36">
        <v>31</v>
      </c>
      <c r="U14" s="36">
        <v>41</v>
      </c>
      <c r="V14" s="36">
        <v>37</v>
      </c>
      <c r="W14" s="36">
        <v>39</v>
      </c>
      <c r="X14" s="13">
        <f aca="true" t="shared" si="7" ref="X14:AC14">+$G$14/12</f>
        <v>30</v>
      </c>
      <c r="Y14" s="13">
        <f t="shared" si="7"/>
        <v>30</v>
      </c>
      <c r="Z14" s="54">
        <f t="shared" si="7"/>
        <v>30</v>
      </c>
      <c r="AA14" s="13">
        <f t="shared" si="7"/>
        <v>30</v>
      </c>
      <c r="AB14" s="13">
        <f t="shared" si="7"/>
        <v>30</v>
      </c>
      <c r="AC14" s="13">
        <f t="shared" si="7"/>
        <v>30</v>
      </c>
      <c r="AD14" s="59" t="s">
        <v>112</v>
      </c>
      <c r="AE14" s="63">
        <f t="shared" si="4"/>
        <v>0.007608695652173918</v>
      </c>
      <c r="AF14" s="57">
        <f t="shared" si="5"/>
        <v>63</v>
      </c>
      <c r="AG14" s="61"/>
      <c r="AH14" s="61"/>
    </row>
    <row r="15" spans="1:34" s="1" customFormat="1" ht="146.25">
      <c r="A15" s="102"/>
      <c r="B15" s="103"/>
      <c r="C15" s="100"/>
      <c r="D15" s="15" t="s">
        <v>70</v>
      </c>
      <c r="E15" s="11">
        <f t="shared" si="2"/>
        <v>0.043478260869565216</v>
      </c>
      <c r="F15" s="40" t="s">
        <v>89</v>
      </c>
      <c r="G15" s="16">
        <v>144</v>
      </c>
      <c r="H15" s="37" t="s">
        <v>27</v>
      </c>
      <c r="I15" s="35" t="s">
        <v>99</v>
      </c>
      <c r="J15" s="31">
        <f t="shared" si="0"/>
        <v>0.03260869565217391</v>
      </c>
      <c r="K15" s="56">
        <f t="shared" si="3"/>
        <v>108</v>
      </c>
      <c r="L15" s="12" t="s">
        <v>29</v>
      </c>
      <c r="M15" s="113"/>
      <c r="N15" s="113"/>
      <c r="O15" s="113"/>
      <c r="P15" s="113"/>
      <c r="Q15" s="10" t="s">
        <v>30</v>
      </c>
      <c r="R15" s="13">
        <v>12</v>
      </c>
      <c r="S15" s="36">
        <v>12</v>
      </c>
      <c r="T15" s="36">
        <v>12</v>
      </c>
      <c r="U15" s="36">
        <v>12</v>
      </c>
      <c r="V15" s="36">
        <v>12</v>
      </c>
      <c r="W15" s="36">
        <v>12</v>
      </c>
      <c r="X15" s="36">
        <v>12</v>
      </c>
      <c r="Y15" s="36">
        <v>12</v>
      </c>
      <c r="Z15" s="54">
        <v>12</v>
      </c>
      <c r="AA15" s="36">
        <v>12</v>
      </c>
      <c r="AB15" s="36">
        <v>12</v>
      </c>
      <c r="AC15" s="36">
        <v>12</v>
      </c>
      <c r="AD15" s="58" t="s">
        <v>113</v>
      </c>
      <c r="AE15" s="63">
        <f t="shared" si="4"/>
        <v>0.010869565217391304</v>
      </c>
      <c r="AF15" s="57">
        <f t="shared" si="5"/>
        <v>36</v>
      </c>
      <c r="AG15" s="61"/>
      <c r="AH15" s="61"/>
    </row>
    <row r="16" spans="1:34" s="1" customFormat="1" ht="185.25">
      <c r="A16" s="102"/>
      <c r="B16" s="103"/>
      <c r="C16" s="100"/>
      <c r="D16" s="15" t="s">
        <v>72</v>
      </c>
      <c r="E16" s="11">
        <f t="shared" si="2"/>
        <v>0.043478260869565216</v>
      </c>
      <c r="F16" s="40" t="s">
        <v>35</v>
      </c>
      <c r="G16" s="16">
        <v>6</v>
      </c>
      <c r="H16" s="35" t="s">
        <v>71</v>
      </c>
      <c r="I16" s="37" t="s">
        <v>90</v>
      </c>
      <c r="J16" s="31">
        <f t="shared" si="0"/>
        <v>0.03260869565217391</v>
      </c>
      <c r="K16" s="56">
        <f>(SUM(R16:Z16))</f>
        <v>4.5</v>
      </c>
      <c r="L16" s="25" t="s">
        <v>29</v>
      </c>
      <c r="M16" s="113"/>
      <c r="N16" s="113"/>
      <c r="O16" s="113"/>
      <c r="P16" s="113"/>
      <c r="Q16" s="10" t="s">
        <v>30</v>
      </c>
      <c r="R16" s="13">
        <f>+$G$16/12</f>
        <v>0.5</v>
      </c>
      <c r="S16" s="13">
        <f aca="true" t="shared" si="8" ref="S16:AC16">+$G$16/12</f>
        <v>0.5</v>
      </c>
      <c r="T16" s="13">
        <f t="shared" si="8"/>
        <v>0.5</v>
      </c>
      <c r="U16" s="13">
        <f t="shared" si="8"/>
        <v>0.5</v>
      </c>
      <c r="V16" s="13">
        <f t="shared" si="8"/>
        <v>0.5</v>
      </c>
      <c r="W16" s="13">
        <f t="shared" si="8"/>
        <v>0.5</v>
      </c>
      <c r="X16" s="13">
        <f t="shared" si="8"/>
        <v>0.5</v>
      </c>
      <c r="Y16" s="13">
        <f t="shared" si="8"/>
        <v>0.5</v>
      </c>
      <c r="Z16" s="54">
        <f t="shared" si="8"/>
        <v>0.5</v>
      </c>
      <c r="AA16" s="13">
        <f t="shared" si="8"/>
        <v>0.5</v>
      </c>
      <c r="AB16" s="13">
        <f t="shared" si="8"/>
        <v>0.5</v>
      </c>
      <c r="AC16" s="13">
        <f t="shared" si="8"/>
        <v>0.5</v>
      </c>
      <c r="AD16" s="58" t="s">
        <v>114</v>
      </c>
      <c r="AE16" s="63">
        <f t="shared" si="4"/>
        <v>0.010869565217391304</v>
      </c>
      <c r="AF16" s="57">
        <f t="shared" si="5"/>
        <v>1.5</v>
      </c>
      <c r="AG16" s="61"/>
      <c r="AH16" s="61"/>
    </row>
    <row r="17" spans="1:34" s="1" customFormat="1" ht="126.75">
      <c r="A17" s="102"/>
      <c r="B17" s="103"/>
      <c r="C17" s="100"/>
      <c r="D17" s="15" t="s">
        <v>73</v>
      </c>
      <c r="E17" s="11">
        <f t="shared" si="2"/>
        <v>0.043478260869565216</v>
      </c>
      <c r="F17" s="39" t="s">
        <v>36</v>
      </c>
      <c r="G17" s="16">
        <v>6</v>
      </c>
      <c r="H17" s="35" t="s">
        <v>71</v>
      </c>
      <c r="I17" s="37" t="s">
        <v>90</v>
      </c>
      <c r="J17" s="31">
        <f t="shared" si="0"/>
        <v>0.03260869565217391</v>
      </c>
      <c r="K17" s="56">
        <f t="shared" si="3"/>
        <v>4.5</v>
      </c>
      <c r="L17" s="17"/>
      <c r="M17" s="113"/>
      <c r="N17" s="113"/>
      <c r="O17" s="113"/>
      <c r="P17" s="113"/>
      <c r="Q17" s="10" t="s">
        <v>30</v>
      </c>
      <c r="R17" s="13">
        <f>+$G$17/12</f>
        <v>0.5</v>
      </c>
      <c r="S17" s="13">
        <f aca="true" t="shared" si="9" ref="S17:AC17">+$G$17/12</f>
        <v>0.5</v>
      </c>
      <c r="T17" s="13">
        <f t="shared" si="9"/>
        <v>0.5</v>
      </c>
      <c r="U17" s="13">
        <f t="shared" si="9"/>
        <v>0.5</v>
      </c>
      <c r="V17" s="13">
        <f t="shared" si="9"/>
        <v>0.5</v>
      </c>
      <c r="W17" s="13">
        <f t="shared" si="9"/>
        <v>0.5</v>
      </c>
      <c r="X17" s="13">
        <f t="shared" si="9"/>
        <v>0.5</v>
      </c>
      <c r="Y17" s="13">
        <f t="shared" si="9"/>
        <v>0.5</v>
      </c>
      <c r="Z17" s="54">
        <f t="shared" si="9"/>
        <v>0.5</v>
      </c>
      <c r="AA17" s="13">
        <f t="shared" si="9"/>
        <v>0.5</v>
      </c>
      <c r="AB17" s="13">
        <f t="shared" si="9"/>
        <v>0.5</v>
      </c>
      <c r="AC17" s="13">
        <f t="shared" si="9"/>
        <v>0.5</v>
      </c>
      <c r="AD17" s="58" t="s">
        <v>114</v>
      </c>
      <c r="AE17" s="63">
        <f t="shared" si="4"/>
        <v>0.010869565217391304</v>
      </c>
      <c r="AF17" s="57">
        <f t="shared" si="5"/>
        <v>1.5</v>
      </c>
      <c r="AG17" s="61"/>
      <c r="AH17" s="61"/>
    </row>
    <row r="18" spans="1:34" s="1" customFormat="1" ht="117">
      <c r="A18" s="102"/>
      <c r="B18" s="103"/>
      <c r="C18" s="100"/>
      <c r="D18" s="15" t="s">
        <v>74</v>
      </c>
      <c r="E18" s="11">
        <f t="shared" si="2"/>
        <v>0.043478260869565216</v>
      </c>
      <c r="F18" s="39" t="s">
        <v>37</v>
      </c>
      <c r="G18" s="16">
        <v>6</v>
      </c>
      <c r="H18" s="35" t="s">
        <v>71</v>
      </c>
      <c r="I18" s="37" t="s">
        <v>90</v>
      </c>
      <c r="J18" s="31">
        <f t="shared" si="0"/>
        <v>0.03260869565217391</v>
      </c>
      <c r="K18" s="56">
        <f t="shared" si="3"/>
        <v>4.5</v>
      </c>
      <c r="L18" s="17"/>
      <c r="M18" s="113"/>
      <c r="N18" s="113"/>
      <c r="O18" s="113"/>
      <c r="P18" s="113"/>
      <c r="Q18" s="10" t="s">
        <v>30</v>
      </c>
      <c r="R18" s="13">
        <f>+$G$18/12</f>
        <v>0.5</v>
      </c>
      <c r="S18" s="13">
        <f aca="true" t="shared" si="10" ref="S18:AC18">+$G$18/12</f>
        <v>0.5</v>
      </c>
      <c r="T18" s="13">
        <f t="shared" si="10"/>
        <v>0.5</v>
      </c>
      <c r="U18" s="13">
        <f t="shared" si="10"/>
        <v>0.5</v>
      </c>
      <c r="V18" s="13">
        <f t="shared" si="10"/>
        <v>0.5</v>
      </c>
      <c r="W18" s="13">
        <f t="shared" si="10"/>
        <v>0.5</v>
      </c>
      <c r="X18" s="13">
        <f t="shared" si="10"/>
        <v>0.5</v>
      </c>
      <c r="Y18" s="13">
        <f t="shared" si="10"/>
        <v>0.5</v>
      </c>
      <c r="Z18" s="54">
        <f t="shared" si="10"/>
        <v>0.5</v>
      </c>
      <c r="AA18" s="13">
        <f t="shared" si="10"/>
        <v>0.5</v>
      </c>
      <c r="AB18" s="13">
        <f t="shared" si="10"/>
        <v>0.5</v>
      </c>
      <c r="AC18" s="13">
        <f t="shared" si="10"/>
        <v>0.5</v>
      </c>
      <c r="AD18" s="58" t="s">
        <v>114</v>
      </c>
      <c r="AE18" s="63">
        <f t="shared" si="4"/>
        <v>0.010869565217391304</v>
      </c>
      <c r="AF18" s="57">
        <f t="shared" si="5"/>
        <v>1.5</v>
      </c>
      <c r="AG18" s="61"/>
      <c r="AH18" s="61"/>
    </row>
    <row r="19" spans="1:34" s="1" customFormat="1" ht="107.25">
      <c r="A19" s="102"/>
      <c r="B19" s="103"/>
      <c r="C19" s="100"/>
      <c r="D19" s="15" t="s">
        <v>75</v>
      </c>
      <c r="E19" s="11">
        <f t="shared" si="2"/>
        <v>0.043478260869565216</v>
      </c>
      <c r="F19" s="39" t="s">
        <v>91</v>
      </c>
      <c r="G19" s="16">
        <v>240</v>
      </c>
      <c r="H19" s="35" t="s">
        <v>27</v>
      </c>
      <c r="I19" s="35" t="s">
        <v>76</v>
      </c>
      <c r="J19" s="31">
        <f t="shared" si="0"/>
        <v>0.03260869565217391</v>
      </c>
      <c r="K19" s="56">
        <f t="shared" si="3"/>
        <v>180</v>
      </c>
      <c r="L19" s="17"/>
      <c r="M19" s="113"/>
      <c r="N19" s="113"/>
      <c r="O19" s="113"/>
      <c r="P19" s="113"/>
      <c r="Q19" s="10" t="s">
        <v>30</v>
      </c>
      <c r="R19" s="13">
        <f>+$G$19/12</f>
        <v>20</v>
      </c>
      <c r="S19" s="13">
        <f aca="true" t="shared" si="11" ref="S19:AC19">+$G$19/12</f>
        <v>20</v>
      </c>
      <c r="T19" s="13">
        <f t="shared" si="11"/>
        <v>20</v>
      </c>
      <c r="U19" s="13">
        <f t="shared" si="11"/>
        <v>20</v>
      </c>
      <c r="V19" s="13">
        <f t="shared" si="11"/>
        <v>20</v>
      </c>
      <c r="W19" s="13">
        <f t="shared" si="11"/>
        <v>20</v>
      </c>
      <c r="X19" s="13">
        <f t="shared" si="11"/>
        <v>20</v>
      </c>
      <c r="Y19" s="13">
        <f t="shared" si="11"/>
        <v>20</v>
      </c>
      <c r="Z19" s="54">
        <f t="shared" si="11"/>
        <v>20</v>
      </c>
      <c r="AA19" s="13">
        <f t="shared" si="11"/>
        <v>20</v>
      </c>
      <c r="AB19" s="13">
        <f t="shared" si="11"/>
        <v>20</v>
      </c>
      <c r="AC19" s="13">
        <f t="shared" si="11"/>
        <v>20</v>
      </c>
      <c r="AD19" s="58" t="s">
        <v>115</v>
      </c>
      <c r="AE19" s="63">
        <f t="shared" si="4"/>
        <v>0.010869565217391304</v>
      </c>
      <c r="AF19" s="57">
        <f t="shared" si="5"/>
        <v>60</v>
      </c>
      <c r="AG19" s="61"/>
      <c r="AH19" s="61"/>
    </row>
    <row r="20" spans="1:34" s="1" customFormat="1" ht="156">
      <c r="A20" s="102"/>
      <c r="B20" s="103"/>
      <c r="C20" s="100"/>
      <c r="D20" s="15" t="s">
        <v>77</v>
      </c>
      <c r="E20" s="11">
        <f t="shared" si="2"/>
        <v>0.043478260869565216</v>
      </c>
      <c r="F20" s="39" t="s">
        <v>38</v>
      </c>
      <c r="G20" s="16">
        <v>80</v>
      </c>
      <c r="H20" s="35" t="s">
        <v>27</v>
      </c>
      <c r="I20" s="35" t="s">
        <v>78</v>
      </c>
      <c r="J20" s="31">
        <f t="shared" si="0"/>
        <v>0</v>
      </c>
      <c r="K20" s="56">
        <f t="shared" si="3"/>
        <v>0</v>
      </c>
      <c r="L20" s="17"/>
      <c r="M20" s="113"/>
      <c r="N20" s="113"/>
      <c r="O20" s="113"/>
      <c r="P20" s="113"/>
      <c r="Q20" s="10" t="s">
        <v>30</v>
      </c>
      <c r="R20" s="13"/>
      <c r="S20" s="13"/>
      <c r="T20" s="13"/>
      <c r="U20" s="13"/>
      <c r="V20" s="13"/>
      <c r="W20" s="13"/>
      <c r="X20" s="13"/>
      <c r="Y20" s="13"/>
      <c r="Z20" s="54"/>
      <c r="AA20" s="13"/>
      <c r="AB20" s="13"/>
      <c r="AC20" s="13">
        <v>80</v>
      </c>
      <c r="AD20" s="60" t="s">
        <v>92</v>
      </c>
      <c r="AE20" s="63">
        <f t="shared" si="4"/>
        <v>0.043478260869565216</v>
      </c>
      <c r="AF20" s="57">
        <f t="shared" si="5"/>
        <v>80</v>
      </c>
      <c r="AG20" s="61"/>
      <c r="AH20" s="61"/>
    </row>
    <row r="21" spans="1:34" s="1" customFormat="1" ht="213.75">
      <c r="A21" s="102"/>
      <c r="B21" s="103"/>
      <c r="C21" s="69" t="s">
        <v>39</v>
      </c>
      <c r="D21" s="8" t="s">
        <v>79</v>
      </c>
      <c r="E21" s="11">
        <f t="shared" si="2"/>
        <v>0.043478260869565216</v>
      </c>
      <c r="F21" s="39" t="s">
        <v>40</v>
      </c>
      <c r="G21" s="9">
        <v>840</v>
      </c>
      <c r="H21" s="9" t="s">
        <v>27</v>
      </c>
      <c r="I21" s="9" t="s">
        <v>41</v>
      </c>
      <c r="J21" s="31">
        <f t="shared" si="0"/>
        <v>0.02158385093167702</v>
      </c>
      <c r="K21" s="56">
        <f t="shared" si="3"/>
        <v>417</v>
      </c>
      <c r="L21" s="18" t="s">
        <v>42</v>
      </c>
      <c r="M21" s="113"/>
      <c r="N21" s="113"/>
      <c r="O21" s="113"/>
      <c r="P21" s="113"/>
      <c r="Q21" s="10" t="s">
        <v>30</v>
      </c>
      <c r="R21" s="36">
        <v>20</v>
      </c>
      <c r="S21" s="36">
        <v>39</v>
      </c>
      <c r="T21" s="36">
        <v>31</v>
      </c>
      <c r="U21" s="36">
        <v>41</v>
      </c>
      <c r="V21" s="36">
        <v>37</v>
      </c>
      <c r="W21" s="36">
        <v>39</v>
      </c>
      <c r="X21" s="13">
        <f aca="true" t="shared" si="12" ref="X21:AC21">+$G$21/12</f>
        <v>70</v>
      </c>
      <c r="Y21" s="13">
        <f t="shared" si="12"/>
        <v>70</v>
      </c>
      <c r="Z21" s="54">
        <f t="shared" si="12"/>
        <v>70</v>
      </c>
      <c r="AA21" s="13">
        <f t="shared" si="12"/>
        <v>70</v>
      </c>
      <c r="AB21" s="13">
        <f t="shared" si="12"/>
        <v>70</v>
      </c>
      <c r="AC21" s="13">
        <f t="shared" si="12"/>
        <v>70</v>
      </c>
      <c r="AD21" s="60" t="s">
        <v>116</v>
      </c>
      <c r="AE21" s="63">
        <f t="shared" si="4"/>
        <v>0.021894409937888198</v>
      </c>
      <c r="AF21" s="57">
        <f t="shared" si="5"/>
        <v>423</v>
      </c>
      <c r="AG21" s="61"/>
      <c r="AH21" s="61"/>
    </row>
    <row r="22" spans="1:34" s="1" customFormat="1" ht="39">
      <c r="A22" s="102"/>
      <c r="B22" s="103"/>
      <c r="C22" s="69"/>
      <c r="D22" s="70" t="s">
        <v>80</v>
      </c>
      <c r="E22" s="11">
        <f t="shared" si="2"/>
        <v>0.043478260869565216</v>
      </c>
      <c r="F22" s="39" t="s">
        <v>93</v>
      </c>
      <c r="G22" s="9">
        <v>4</v>
      </c>
      <c r="H22" s="69" t="s">
        <v>27</v>
      </c>
      <c r="I22" s="73" t="s">
        <v>43</v>
      </c>
      <c r="J22" s="31">
        <f t="shared" si="0"/>
        <v>0.03260869565217391</v>
      </c>
      <c r="K22" s="56">
        <f t="shared" si="3"/>
        <v>3</v>
      </c>
      <c r="L22" s="18" t="s">
        <v>44</v>
      </c>
      <c r="M22" s="113"/>
      <c r="N22" s="113"/>
      <c r="O22" s="113"/>
      <c r="P22" s="113"/>
      <c r="Q22" s="10" t="s">
        <v>30</v>
      </c>
      <c r="R22" s="13">
        <v>1</v>
      </c>
      <c r="S22" s="13"/>
      <c r="T22" s="13"/>
      <c r="U22" s="13">
        <v>1</v>
      </c>
      <c r="V22" s="13"/>
      <c r="W22" s="13"/>
      <c r="X22" s="13">
        <v>1</v>
      </c>
      <c r="Y22" s="13"/>
      <c r="Z22" s="54"/>
      <c r="AA22" s="13">
        <v>1</v>
      </c>
      <c r="AB22" s="13"/>
      <c r="AC22" s="13"/>
      <c r="AD22" s="58" t="s">
        <v>117</v>
      </c>
      <c r="AE22" s="63">
        <f t="shared" si="4"/>
        <v>0.010869565217391304</v>
      </c>
      <c r="AF22" s="57">
        <f t="shared" si="5"/>
        <v>1</v>
      </c>
      <c r="AG22" s="61"/>
      <c r="AH22" s="61"/>
    </row>
    <row r="23" spans="1:34" s="1" customFormat="1" ht="54">
      <c r="A23" s="102"/>
      <c r="B23" s="103"/>
      <c r="C23" s="69"/>
      <c r="D23" s="70"/>
      <c r="E23" s="11">
        <f t="shared" si="2"/>
        <v>0.043478260869565216</v>
      </c>
      <c r="F23" s="39" t="s">
        <v>45</v>
      </c>
      <c r="G23" s="9">
        <v>5</v>
      </c>
      <c r="H23" s="69"/>
      <c r="I23" s="73"/>
      <c r="J23" s="31">
        <f t="shared" si="0"/>
        <v>0.034782608695652174</v>
      </c>
      <c r="K23" s="56">
        <f t="shared" si="3"/>
        <v>4</v>
      </c>
      <c r="L23" s="18" t="s">
        <v>44</v>
      </c>
      <c r="M23" s="113"/>
      <c r="N23" s="113"/>
      <c r="O23" s="113"/>
      <c r="P23" s="113"/>
      <c r="Q23" s="10" t="s">
        <v>30</v>
      </c>
      <c r="R23" s="13">
        <v>1</v>
      </c>
      <c r="S23" s="13">
        <v>1</v>
      </c>
      <c r="T23" s="13"/>
      <c r="U23" s="13">
        <v>1</v>
      </c>
      <c r="V23" s="13"/>
      <c r="W23" s="13"/>
      <c r="X23" s="13">
        <v>1</v>
      </c>
      <c r="Y23" s="13"/>
      <c r="Z23" s="54"/>
      <c r="AA23" s="13">
        <v>1</v>
      </c>
      <c r="AB23" s="13"/>
      <c r="AC23" s="13"/>
      <c r="AD23" s="58" t="s">
        <v>118</v>
      </c>
      <c r="AE23" s="63">
        <f t="shared" si="4"/>
        <v>0.008695652173913042</v>
      </c>
      <c r="AF23" s="57">
        <f t="shared" si="5"/>
        <v>1</v>
      </c>
      <c r="AG23" s="61"/>
      <c r="AH23" s="61"/>
    </row>
    <row r="24" spans="1:34" s="1" customFormat="1" ht="36">
      <c r="A24" s="102"/>
      <c r="B24" s="103"/>
      <c r="C24" s="69"/>
      <c r="D24" s="70"/>
      <c r="E24" s="11">
        <f t="shared" si="2"/>
        <v>0.043478260869565216</v>
      </c>
      <c r="F24" s="39" t="s">
        <v>46</v>
      </c>
      <c r="G24" s="9">
        <v>1</v>
      </c>
      <c r="H24" s="69"/>
      <c r="I24" s="73"/>
      <c r="J24" s="31">
        <f t="shared" si="0"/>
        <v>0.043478260869565216</v>
      </c>
      <c r="K24" s="56">
        <f t="shared" si="3"/>
        <v>1</v>
      </c>
      <c r="L24" s="18" t="s">
        <v>47</v>
      </c>
      <c r="M24" s="113"/>
      <c r="N24" s="113"/>
      <c r="O24" s="113"/>
      <c r="P24" s="113"/>
      <c r="Q24" s="10" t="s">
        <v>30</v>
      </c>
      <c r="R24" s="13"/>
      <c r="S24" s="13"/>
      <c r="T24" s="13"/>
      <c r="U24" s="13">
        <v>1</v>
      </c>
      <c r="V24" s="13"/>
      <c r="W24" s="13"/>
      <c r="X24" s="13"/>
      <c r="Y24" s="13"/>
      <c r="Z24" s="54"/>
      <c r="AA24" s="13"/>
      <c r="AB24" s="13"/>
      <c r="AC24" s="13"/>
      <c r="AD24" s="60" t="s">
        <v>95</v>
      </c>
      <c r="AE24" s="64">
        <f t="shared" si="4"/>
        <v>0</v>
      </c>
      <c r="AF24" s="57">
        <f t="shared" si="5"/>
        <v>0</v>
      </c>
      <c r="AG24" s="61"/>
      <c r="AH24" s="61"/>
    </row>
    <row r="25" spans="1:34" s="1" customFormat="1" ht="56.25">
      <c r="A25" s="102"/>
      <c r="B25" s="103"/>
      <c r="C25" s="69"/>
      <c r="D25" s="70"/>
      <c r="E25" s="11">
        <f t="shared" si="2"/>
        <v>0.043478260869565216</v>
      </c>
      <c r="F25" s="39" t="s">
        <v>48</v>
      </c>
      <c r="G25" s="9">
        <v>1</v>
      </c>
      <c r="H25" s="69"/>
      <c r="I25" s="73"/>
      <c r="J25" s="31">
        <f t="shared" si="0"/>
        <v>0.043478260869565216</v>
      </c>
      <c r="K25" s="56">
        <f t="shared" si="3"/>
        <v>1</v>
      </c>
      <c r="L25" s="18" t="s">
        <v>47</v>
      </c>
      <c r="M25" s="113"/>
      <c r="N25" s="113"/>
      <c r="O25" s="113"/>
      <c r="P25" s="113"/>
      <c r="Q25" s="10" t="s">
        <v>30</v>
      </c>
      <c r="R25" s="13"/>
      <c r="S25" s="13"/>
      <c r="T25" s="13"/>
      <c r="U25" s="13"/>
      <c r="V25" s="13">
        <v>1</v>
      </c>
      <c r="W25" s="13"/>
      <c r="X25" s="13"/>
      <c r="Y25" s="13"/>
      <c r="Z25" s="54"/>
      <c r="AA25" s="13"/>
      <c r="AB25" s="13"/>
      <c r="AC25" s="13"/>
      <c r="AD25" s="60" t="s">
        <v>94</v>
      </c>
      <c r="AE25" s="64">
        <f t="shared" si="4"/>
        <v>0</v>
      </c>
      <c r="AF25" s="57">
        <f t="shared" si="5"/>
        <v>0</v>
      </c>
      <c r="AG25" s="61"/>
      <c r="AH25" s="61"/>
    </row>
    <row r="26" spans="1:34" s="1" customFormat="1" ht="72">
      <c r="A26" s="102"/>
      <c r="B26" s="103"/>
      <c r="C26" s="69"/>
      <c r="D26" s="70"/>
      <c r="E26" s="11">
        <f t="shared" si="2"/>
        <v>0.043478260869565216</v>
      </c>
      <c r="F26" s="39" t="s">
        <v>96</v>
      </c>
      <c r="G26" s="9">
        <v>24</v>
      </c>
      <c r="H26" s="69"/>
      <c r="I26" s="73"/>
      <c r="J26" s="31">
        <f t="shared" si="0"/>
        <v>0.03260869565217391</v>
      </c>
      <c r="K26" s="56">
        <f t="shared" si="3"/>
        <v>18</v>
      </c>
      <c r="L26" s="19"/>
      <c r="M26" s="113"/>
      <c r="N26" s="113"/>
      <c r="O26" s="113"/>
      <c r="P26" s="113"/>
      <c r="Q26" s="10" t="s">
        <v>30</v>
      </c>
      <c r="R26" s="13">
        <f>+$G$26/12</f>
        <v>2</v>
      </c>
      <c r="S26" s="13">
        <f aca="true" t="shared" si="13" ref="S26:AC26">+$G$26/12</f>
        <v>2</v>
      </c>
      <c r="T26" s="13">
        <f t="shared" si="13"/>
        <v>2</v>
      </c>
      <c r="U26" s="13">
        <f t="shared" si="13"/>
        <v>2</v>
      </c>
      <c r="V26" s="13">
        <f t="shared" si="13"/>
        <v>2</v>
      </c>
      <c r="W26" s="13">
        <f t="shared" si="13"/>
        <v>2</v>
      </c>
      <c r="X26" s="13">
        <f t="shared" si="13"/>
        <v>2</v>
      </c>
      <c r="Y26" s="13">
        <f t="shared" si="13"/>
        <v>2</v>
      </c>
      <c r="Z26" s="54">
        <f t="shared" si="13"/>
        <v>2</v>
      </c>
      <c r="AA26" s="13">
        <f t="shared" si="13"/>
        <v>2</v>
      </c>
      <c r="AB26" s="13">
        <f t="shared" si="13"/>
        <v>2</v>
      </c>
      <c r="AC26" s="13">
        <f t="shared" si="13"/>
        <v>2</v>
      </c>
      <c r="AD26" s="60" t="s">
        <v>119</v>
      </c>
      <c r="AE26" s="63">
        <f t="shared" si="4"/>
        <v>0.010869565217391304</v>
      </c>
      <c r="AF26" s="57">
        <f t="shared" si="5"/>
        <v>6</v>
      </c>
      <c r="AG26" s="61"/>
      <c r="AH26" s="61"/>
    </row>
    <row r="27" spans="1:34" s="1" customFormat="1" ht="67.5">
      <c r="A27" s="102"/>
      <c r="B27" s="103"/>
      <c r="C27" s="69"/>
      <c r="D27" s="8" t="s">
        <v>49</v>
      </c>
      <c r="E27" s="11">
        <f t="shared" si="2"/>
        <v>0.043478260869565216</v>
      </c>
      <c r="F27" s="39" t="s">
        <v>50</v>
      </c>
      <c r="G27" s="9">
        <v>4</v>
      </c>
      <c r="H27" s="9" t="s">
        <v>27</v>
      </c>
      <c r="I27" s="9" t="s">
        <v>51</v>
      </c>
      <c r="J27" s="31">
        <f t="shared" si="0"/>
        <v>0.03260869565217391</v>
      </c>
      <c r="K27" s="56">
        <f t="shared" si="3"/>
        <v>3</v>
      </c>
      <c r="L27" s="18" t="s">
        <v>44</v>
      </c>
      <c r="M27" s="113"/>
      <c r="N27" s="113"/>
      <c r="O27" s="113"/>
      <c r="P27" s="113"/>
      <c r="Q27" s="10" t="s">
        <v>30</v>
      </c>
      <c r="R27" s="13">
        <v>1</v>
      </c>
      <c r="S27" s="13"/>
      <c r="T27" s="13"/>
      <c r="U27" s="13">
        <v>1</v>
      </c>
      <c r="V27" s="13"/>
      <c r="W27" s="13"/>
      <c r="X27" s="13">
        <v>1</v>
      </c>
      <c r="Y27" s="13"/>
      <c r="Z27" s="54"/>
      <c r="AA27" s="13">
        <v>1</v>
      </c>
      <c r="AB27" s="13"/>
      <c r="AC27" s="13"/>
      <c r="AD27" s="58" t="s">
        <v>120</v>
      </c>
      <c r="AE27" s="63">
        <f t="shared" si="4"/>
        <v>0.010869565217391304</v>
      </c>
      <c r="AF27" s="57">
        <f t="shared" si="5"/>
        <v>1</v>
      </c>
      <c r="AG27" s="61"/>
      <c r="AH27" s="61"/>
    </row>
    <row r="28" spans="1:34" s="1" customFormat="1" ht="67.5" customHeight="1">
      <c r="A28" s="102"/>
      <c r="B28" s="103"/>
      <c r="C28" s="37" t="s">
        <v>52</v>
      </c>
      <c r="D28" s="8" t="s">
        <v>81</v>
      </c>
      <c r="E28" s="11">
        <f t="shared" si="2"/>
        <v>0.043478260869565216</v>
      </c>
      <c r="F28" s="39" t="s">
        <v>84</v>
      </c>
      <c r="G28" s="20">
        <v>12</v>
      </c>
      <c r="H28" s="43" t="s">
        <v>27</v>
      </c>
      <c r="I28" s="46" t="s">
        <v>97</v>
      </c>
      <c r="J28" s="31">
        <f t="shared" si="0"/>
        <v>0.03260869565217391</v>
      </c>
      <c r="K28" s="56">
        <f t="shared" si="3"/>
        <v>9</v>
      </c>
      <c r="L28" s="44"/>
      <c r="M28" s="113"/>
      <c r="N28" s="113"/>
      <c r="O28" s="113"/>
      <c r="P28" s="113"/>
      <c r="Q28" s="10" t="s">
        <v>30</v>
      </c>
      <c r="R28" s="13">
        <f aca="true" t="shared" si="14" ref="R28:AC28">+$G$28/12</f>
        <v>1</v>
      </c>
      <c r="S28" s="13">
        <f t="shared" si="14"/>
        <v>1</v>
      </c>
      <c r="T28" s="13">
        <f t="shared" si="14"/>
        <v>1</v>
      </c>
      <c r="U28" s="13">
        <f t="shared" si="14"/>
        <v>1</v>
      </c>
      <c r="V28" s="13">
        <f t="shared" si="14"/>
        <v>1</v>
      </c>
      <c r="W28" s="13">
        <f t="shared" si="14"/>
        <v>1</v>
      </c>
      <c r="X28" s="13">
        <f t="shared" si="14"/>
        <v>1</v>
      </c>
      <c r="Y28" s="13">
        <f t="shared" si="14"/>
        <v>1</v>
      </c>
      <c r="Z28" s="54">
        <f t="shared" si="14"/>
        <v>1</v>
      </c>
      <c r="AA28" s="13">
        <f t="shared" si="14"/>
        <v>1</v>
      </c>
      <c r="AB28" s="13">
        <f t="shared" si="14"/>
        <v>1</v>
      </c>
      <c r="AC28" s="13">
        <f t="shared" si="14"/>
        <v>1</v>
      </c>
      <c r="AD28" s="58" t="s">
        <v>121</v>
      </c>
      <c r="AE28" s="63">
        <f t="shared" si="4"/>
        <v>0.010869565217391304</v>
      </c>
      <c r="AF28" s="57">
        <f t="shared" si="5"/>
        <v>3</v>
      </c>
      <c r="AG28" s="61"/>
      <c r="AH28" s="61"/>
    </row>
    <row r="29" spans="1:34" s="1" customFormat="1" ht="112.5">
      <c r="A29" s="102"/>
      <c r="B29" s="103"/>
      <c r="C29" s="45" t="s">
        <v>53</v>
      </c>
      <c r="D29" s="8" t="s">
        <v>82</v>
      </c>
      <c r="E29" s="11">
        <f t="shared" si="2"/>
        <v>0.043478260869565216</v>
      </c>
      <c r="F29" s="39" t="s">
        <v>85</v>
      </c>
      <c r="G29" s="9">
        <v>12</v>
      </c>
      <c r="H29" s="9" t="s">
        <v>27</v>
      </c>
      <c r="I29" s="9" t="s">
        <v>98</v>
      </c>
      <c r="J29" s="31">
        <f t="shared" si="0"/>
        <v>0.03260869565217391</v>
      </c>
      <c r="K29" s="56">
        <f t="shared" si="3"/>
        <v>9</v>
      </c>
      <c r="L29" s="18" t="s">
        <v>44</v>
      </c>
      <c r="M29" s="114"/>
      <c r="N29" s="114"/>
      <c r="O29" s="114"/>
      <c r="P29" s="114"/>
      <c r="Q29" s="10" t="s">
        <v>30</v>
      </c>
      <c r="R29" s="13">
        <f aca="true" t="shared" si="15" ref="R29:AC29">+$G$29/12</f>
        <v>1</v>
      </c>
      <c r="S29" s="28">
        <f t="shared" si="15"/>
        <v>1</v>
      </c>
      <c r="T29" s="28">
        <f t="shared" si="15"/>
        <v>1</v>
      </c>
      <c r="U29" s="28">
        <f t="shared" si="15"/>
        <v>1</v>
      </c>
      <c r="V29" s="28">
        <f t="shared" si="15"/>
        <v>1</v>
      </c>
      <c r="W29" s="28">
        <f t="shared" si="15"/>
        <v>1</v>
      </c>
      <c r="X29" s="28">
        <f t="shared" si="15"/>
        <v>1</v>
      </c>
      <c r="Y29" s="28">
        <f t="shared" si="15"/>
        <v>1</v>
      </c>
      <c r="Z29" s="54">
        <f t="shared" si="15"/>
        <v>1</v>
      </c>
      <c r="AA29" s="28">
        <f t="shared" si="15"/>
        <v>1</v>
      </c>
      <c r="AB29" s="28">
        <f t="shared" si="15"/>
        <v>1</v>
      </c>
      <c r="AC29" s="28">
        <f t="shared" si="15"/>
        <v>1</v>
      </c>
      <c r="AD29" s="58" t="s">
        <v>122</v>
      </c>
      <c r="AE29" s="63">
        <f t="shared" si="4"/>
        <v>0.010869565217391304</v>
      </c>
      <c r="AF29" s="57">
        <f t="shared" si="5"/>
        <v>3</v>
      </c>
      <c r="AG29" s="61"/>
      <c r="AH29" s="61"/>
    </row>
    <row r="30" spans="1:32" s="1" customFormat="1" ht="15">
      <c r="A30" s="26"/>
      <c r="B30" s="27"/>
      <c r="C30" s="24"/>
      <c r="D30" s="49" t="s">
        <v>102</v>
      </c>
      <c r="E30" s="50">
        <v>1</v>
      </c>
      <c r="F30" s="39"/>
      <c r="G30" s="24"/>
      <c r="H30" s="24"/>
      <c r="J30" s="50">
        <f>+SUM(J10:J29)</f>
        <v>0.6190706234184497</v>
      </c>
      <c r="K30" s="33" t="s">
        <v>65</v>
      </c>
      <c r="L30" s="25"/>
      <c r="M30" s="33" t="s">
        <v>64</v>
      </c>
      <c r="N30" s="34">
        <f>+P30/O30</f>
        <v>0.6963335405338165</v>
      </c>
      <c r="O30" s="32">
        <f>+SUM(O10:O29)</f>
        <v>210295520</v>
      </c>
      <c r="P30" s="32">
        <f>+SUM(P10:P29)</f>
        <v>146435824</v>
      </c>
      <c r="Q30" s="10"/>
      <c r="R30" s="28"/>
      <c r="S30" s="28"/>
      <c r="T30" s="28"/>
      <c r="U30" s="28"/>
      <c r="V30" s="28"/>
      <c r="W30" s="28"/>
      <c r="X30" s="28"/>
      <c r="Y30" s="28"/>
      <c r="Z30" s="54"/>
      <c r="AA30" s="28"/>
      <c r="AB30" s="28"/>
      <c r="AC30" s="28"/>
      <c r="AD30" s="28"/>
      <c r="AE30" s="63">
        <f>SUM(AE10:AE29)</f>
        <v>0.2504945939728548</v>
      </c>
      <c r="AF30" s="57">
        <f>SUM(AF10:AF29)</f>
        <v>2773.5</v>
      </c>
    </row>
    <row r="31" spans="1:39" ht="15" customHeight="1">
      <c r="A31" s="65" t="s">
        <v>54</v>
      </c>
      <c r="B31" s="65"/>
      <c r="C31" s="65"/>
      <c r="D31" s="65"/>
      <c r="E31" s="65"/>
      <c r="F31" s="65"/>
      <c r="G31" s="65" t="s">
        <v>55</v>
      </c>
      <c r="H31" s="65"/>
      <c r="I31" s="65"/>
      <c r="J31" s="65"/>
      <c r="K31" s="65"/>
      <c r="L31" s="65"/>
      <c r="M31" s="65"/>
      <c r="N31" s="65" t="s">
        <v>56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21"/>
      <c r="AF31" s="21"/>
      <c r="AG31" s="21"/>
      <c r="AH31" s="21"/>
      <c r="AI31" s="21"/>
      <c r="AJ31" s="21"/>
      <c r="AK31" s="21"/>
      <c r="AL31" s="21"/>
      <c r="AM31" s="22"/>
    </row>
    <row r="32" spans="1:39" ht="15" customHeight="1">
      <c r="A32" s="65" t="s">
        <v>57</v>
      </c>
      <c r="B32" s="65"/>
      <c r="C32" s="65"/>
      <c r="D32" s="65"/>
      <c r="E32" s="65"/>
      <c r="F32" s="65"/>
      <c r="G32" s="66" t="s">
        <v>130</v>
      </c>
      <c r="H32" s="67"/>
      <c r="I32" s="67"/>
      <c r="J32" s="67"/>
      <c r="K32" s="67"/>
      <c r="L32" s="67"/>
      <c r="M32" s="68"/>
      <c r="N32" s="65" t="s">
        <v>58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21"/>
      <c r="AF32" s="21"/>
      <c r="AG32" s="21"/>
      <c r="AH32" s="21"/>
      <c r="AI32" s="21"/>
      <c r="AJ32" s="21"/>
      <c r="AK32" s="21"/>
      <c r="AL32" s="21"/>
      <c r="AM32" s="22"/>
    </row>
    <row r="33" spans="1:39" ht="30" customHeight="1">
      <c r="A33" s="65" t="s">
        <v>59</v>
      </c>
      <c r="B33" s="65"/>
      <c r="C33" s="65"/>
      <c r="D33" s="65"/>
      <c r="E33" s="65"/>
      <c r="F33" s="65"/>
      <c r="G33" s="65" t="s">
        <v>131</v>
      </c>
      <c r="H33" s="65"/>
      <c r="I33" s="65"/>
      <c r="J33" s="65"/>
      <c r="K33" s="65"/>
      <c r="L33" s="65"/>
      <c r="M33" s="65"/>
      <c r="N33" s="65" t="s">
        <v>60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21"/>
      <c r="AF33" s="21"/>
      <c r="AG33" s="21"/>
      <c r="AH33" s="21"/>
      <c r="AI33" s="21"/>
      <c r="AJ33" s="21"/>
      <c r="AK33" s="21"/>
      <c r="AL33" s="21"/>
      <c r="AM33" s="22"/>
    </row>
    <row r="34" spans="1:39" ht="15" customHeight="1">
      <c r="A34" s="65" t="s">
        <v>61</v>
      </c>
      <c r="B34" s="65"/>
      <c r="C34" s="65"/>
      <c r="D34" s="65"/>
      <c r="E34" s="65"/>
      <c r="F34" s="65"/>
      <c r="G34" s="65" t="s">
        <v>62</v>
      </c>
      <c r="H34" s="65"/>
      <c r="I34" s="65"/>
      <c r="J34" s="65"/>
      <c r="K34" s="65"/>
      <c r="L34" s="65"/>
      <c r="M34" s="65"/>
      <c r="N34" s="65" t="s">
        <v>63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21"/>
      <c r="AF34" s="21"/>
      <c r="AG34" s="21"/>
      <c r="AH34" s="21"/>
      <c r="AI34" s="21"/>
      <c r="AJ34" s="21"/>
      <c r="AK34" s="21"/>
      <c r="AL34" s="21"/>
      <c r="AM34" s="22"/>
    </row>
  </sheetData>
  <sheetProtection/>
  <mergeCells count="60">
    <mergeCell ref="AE5:AH5"/>
    <mergeCell ref="AE6:AH6"/>
    <mergeCell ref="AE7:AH7"/>
    <mergeCell ref="AE8:AH8"/>
    <mergeCell ref="M10:M29"/>
    <mergeCell ref="N10:N29"/>
    <mergeCell ref="O10:O29"/>
    <mergeCell ref="P10:P29"/>
    <mergeCell ref="AD8:AD9"/>
    <mergeCell ref="P8:P9"/>
    <mergeCell ref="A8:A9"/>
    <mergeCell ref="C10:C20"/>
    <mergeCell ref="D10:D11"/>
    <mergeCell ref="D12:D14"/>
    <mergeCell ref="A10:A29"/>
    <mergeCell ref="B10:B29"/>
    <mergeCell ref="B8:B9"/>
    <mergeCell ref="C8:C9"/>
    <mergeCell ref="D8:D9"/>
    <mergeCell ref="F8:F9"/>
    <mergeCell ref="G8:G9"/>
    <mergeCell ref="H8:H9"/>
    <mergeCell ref="E8:E9"/>
    <mergeCell ref="F7:G7"/>
    <mergeCell ref="R7:S7"/>
    <mergeCell ref="T7:X7"/>
    <mergeCell ref="A1:D4"/>
    <mergeCell ref="E1:AB2"/>
    <mergeCell ref="E3:AB4"/>
    <mergeCell ref="A7:B7"/>
    <mergeCell ref="A6:B6"/>
    <mergeCell ref="K8:K9"/>
    <mergeCell ref="J8:J9"/>
    <mergeCell ref="L8:L9"/>
    <mergeCell ref="M8:M9"/>
    <mergeCell ref="N8:N9"/>
    <mergeCell ref="AC1:AD1"/>
    <mergeCell ref="AC2:AD2"/>
    <mergeCell ref="AC3:AD3"/>
    <mergeCell ref="AC4:AD4"/>
    <mergeCell ref="G33:M33"/>
    <mergeCell ref="N33:AD33"/>
    <mergeCell ref="C21:C27"/>
    <mergeCell ref="D22:D26"/>
    <mergeCell ref="I8:I9"/>
    <mergeCell ref="H22:H26"/>
    <mergeCell ref="I22:I26"/>
    <mergeCell ref="Q8:Q9"/>
    <mergeCell ref="R8:AC8"/>
    <mergeCell ref="O8:O9"/>
    <mergeCell ref="A34:F34"/>
    <mergeCell ref="G34:M34"/>
    <mergeCell ref="N34:AD34"/>
    <mergeCell ref="A31:F31"/>
    <mergeCell ref="G31:M31"/>
    <mergeCell ref="N31:AD31"/>
    <mergeCell ref="A32:F32"/>
    <mergeCell ref="G32:M32"/>
    <mergeCell ref="N32:AD32"/>
    <mergeCell ref="A33:F3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movilidad4</dc:creator>
  <cp:keywords/>
  <dc:description/>
  <cp:lastModifiedBy>user</cp:lastModifiedBy>
  <dcterms:created xsi:type="dcterms:W3CDTF">2018-01-29T15:22:40Z</dcterms:created>
  <dcterms:modified xsi:type="dcterms:W3CDTF">2018-10-25T20:55:55Z</dcterms:modified>
  <cp:category/>
  <cp:version/>
  <cp:contentType/>
  <cp:contentStatus/>
</cp:coreProperties>
</file>