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65" activeTab="0"/>
  </bookViews>
  <sheets>
    <sheet name="iNFRAESTRUCTURA " sheetId="1" r:id="rId1"/>
  </sheets>
  <definedNames/>
  <calcPr fullCalcOnLoad="1"/>
</workbook>
</file>

<file path=xl/sharedStrings.xml><?xml version="1.0" encoding="utf-8"?>
<sst xmlns="http://schemas.openxmlformats.org/spreadsheetml/2006/main" count="125" uniqueCount="106">
  <si>
    <t>PROCESO DE PLANEACIÓN.</t>
  </si>
  <si>
    <t>PLAN DE ACCIÓN INFRAESTRUCTURA</t>
  </si>
  <si>
    <t>1 de 1</t>
  </si>
  <si>
    <t>N°</t>
  </si>
  <si>
    <t>Vigencia:</t>
  </si>
  <si>
    <t xml:space="preserve">Objetivo </t>
  </si>
  <si>
    <t>Estrategia</t>
  </si>
  <si>
    <t>Producto</t>
  </si>
  <si>
    <t>Meta 2018</t>
  </si>
  <si>
    <t>Unidad de Medida</t>
  </si>
  <si>
    <t>Indicador de cumplimiento</t>
  </si>
  <si>
    <t>Ponderación</t>
  </si>
  <si>
    <t xml:space="preserve">RECURSOS PROPIOS MUNICIPIO </t>
  </si>
  <si>
    <t>OTROS
NACIÓN</t>
  </si>
  <si>
    <t>TOTAL</t>
  </si>
  <si>
    <t xml:space="preserve">Seguimiento de los Avances </t>
  </si>
  <si>
    <t>Responsable</t>
  </si>
  <si>
    <t>Cronograma Año 2018</t>
  </si>
  <si>
    <t>Observaciones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</si>
  <si>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</si>
  <si>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</si>
  <si>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</si>
  <si>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</si>
  <si>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</si>
  <si>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</si>
  <si>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</si>
  <si>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</si>
  <si>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</si>
  <si>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MEJORAR Y REHABILITAR LA INFRAESTRUCTURA VIAL EXISTENTE, PARA PONER EN MARCHA LA IMPLEMENTACIÓN Y ENTRADA EN OPERACIÓN DEL SETP</t>
  </si>
  <si>
    <t>Reconstrucción de la infraestructura vial existente.</t>
  </si>
  <si>
    <t xml:space="preserve">
Cuatrimestral
</t>
  </si>
  <si>
    <t xml:space="preserve">Proceso Infraestructura </t>
  </si>
  <si>
    <t>Verificación de traslado de postes de energía</t>
  </si>
  <si>
    <t xml:space="preserve">Unidades de postes de energía trasladados / Unidades de postes de energía programados
</t>
  </si>
  <si>
    <t>Elaboración de términos licitatorios, adjudicación y Supervisión de obras</t>
  </si>
  <si>
    <t>Elaboración de estudios previos y pliegos para la contratación de las obras e interventorías</t>
  </si>
  <si>
    <t>Cantidad de obras adjudicadas / cantidad de obras programadas</t>
  </si>
  <si>
    <t>Adelantar el seguimiento de obras de acuerdo a los Estudios y Diseños al detalle en el proceso de reconstrucción o mejoramiento de cada una de las vías incluidas en la Fase I (Troncales Principales)</t>
  </si>
  <si>
    <t>Rehabilitación vial</t>
  </si>
  <si>
    <t>Metros</t>
  </si>
  <si>
    <t>Ampliación y reconstrucción de espacio público.</t>
  </si>
  <si>
    <t>Metros cuadrados de espació publico construidos / Metros cuadrados de espació publico programados</t>
  </si>
  <si>
    <t>Incorporar elementos a la infraestructura, como paraderos, paraderos con espacio público (PEP), estaciones de integración, patios y talleres, cicloinfraestructura y puentes peatonales.</t>
  </si>
  <si>
    <t>Seguimiento a la ejecución de las obras según estudios y diseños al detalle para la construcción de Estaciones de Integración, paraderos con espacio público y paraderos con cobertizo</t>
  </si>
  <si>
    <t>No. de paraderos con espacio público (PEP)construidos  / No. paraderos con espacio público (PEP) programados</t>
  </si>
  <si>
    <t>Hacer entrega de las obras de infraestructura adelantadas por el Ente Gestor al Municipio de Popayán.</t>
  </si>
  <si>
    <t>Liquidar contratos de obras e interventoría en la parte técnica para habilitar las vías y hacer entrega a la administración de las mismas.</t>
  </si>
  <si>
    <t>Numero Obras de Contratos Liquidados</t>
  </si>
  <si>
    <t>Total</t>
  </si>
  <si>
    <t>ELABORACIÓN</t>
  </si>
  <si>
    <t>REVISIÓN</t>
  </si>
  <si>
    <t>APROBACIÓN</t>
  </si>
  <si>
    <t>Elaborado Por:</t>
  </si>
  <si>
    <t>Aprobado por:</t>
  </si>
  <si>
    <t>CESAR AUGUSTO SANCHEZ D.</t>
  </si>
  <si>
    <t>JOHN FELIPE RAMIREZ B.</t>
  </si>
  <si>
    <t>Cargo: Contratista de apoyo Coordinador de Planeación.</t>
  </si>
  <si>
    <t>Cargo: Contratista de Coordinación Proceso Infraestructura</t>
  </si>
  <si>
    <r>
      <t xml:space="preserve">Cargo: </t>
    </r>
    <r>
      <rPr>
        <b/>
        <sz val="11"/>
        <color indexed="8"/>
        <rFont val="Arial"/>
        <family val="2"/>
      </rPr>
      <t>Gerente</t>
    </r>
  </si>
  <si>
    <t>Numero Obras de Contratos Liquidados / Numero Obras de Contratos Programados.</t>
  </si>
  <si>
    <t>EFICIENCIA</t>
  </si>
  <si>
    <t>EFICACIA</t>
  </si>
  <si>
    <t>Elaboración y seguimiento de los Planes de Manejo Arqueológico (PMAR) en los tramos a ejecutar para el SETP.</t>
  </si>
  <si>
    <t>Acciones</t>
  </si>
  <si>
    <t>% Cumplimiento Plan / 100% Programado Plan</t>
  </si>
  <si>
    <t>Recopilación de información sobre la optimización de redes Humedas.</t>
  </si>
  <si>
    <t>Solicitud de Información de la optimización de redes húmedas.</t>
  </si>
  <si>
    <t>Numero de Certificaciones del Funcionamiento Optimo de las Redes Humedas de los Tramos a Intervenir.</t>
  </si>
  <si>
    <t>Numero de Certificaciones Optimas/ Certificaciones  programadas</t>
  </si>
  <si>
    <t>Unidad</t>
  </si>
  <si>
    <t>Plan manejo arqueológico.</t>
  </si>
  <si>
    <t>% Ejecución del Plan Manejo Arqueológico.</t>
  </si>
  <si>
    <t xml:space="preserve">Metros </t>
  </si>
  <si>
    <t>Monitoreo arqueológico, diagnostico, registro (Estructuras y materiales arqueológicos).
Protección de estructuras
Reconstrucción de testigos históricos
Trabajo de laboratorio (clasificación y análisis de materiales culturales).
por cada tramo en ejecución y ejecutados.
Trabajo de Investigación, archivo histórico e informes</t>
  </si>
  <si>
    <t>Cumplimiento Plan de Acción 2018</t>
  </si>
  <si>
    <t>Metros lineales de ciclorrutas infraestructura  construidas / Metro Lineales de ciclorutasfraestructura programados</t>
  </si>
  <si>
    <t>PONDERADOR</t>
  </si>
  <si>
    <t>Metros Lineales</t>
  </si>
  <si>
    <t>metros lineales  construidos / metros lineales programados</t>
  </si>
  <si>
    <t xml:space="preserve">Adelantar el seguimiento de obras de acuerdo a los Estudios y Diseños al detalle en el proceso de Construcción espacio Público </t>
  </si>
  <si>
    <t xml:space="preserve">Adelantar el seguimiento de obras de Construcción espacio Público </t>
  </si>
  <si>
    <t>Se hizo verificación de 23 unidades de traslado de postes de energía. Se anexa informes de interventorias o de supervisión en pdf.</t>
  </si>
  <si>
    <t>Construcción de la infraestructura complementaria de paraderos con espacio público.</t>
  </si>
  <si>
    <t>Construcción de la infraestructura complementaria de ciclorrutas.</t>
  </si>
  <si>
    <t>Código: F-01-P-1</t>
  </si>
  <si>
    <t>Versión: 01</t>
  </si>
  <si>
    <t>Fecha: 18/04/2018</t>
  </si>
  <si>
    <t>AVANCE 30 Septiembre/2018</t>
  </si>
  <si>
    <t>A 30 de Septiembre se realizaron 2 Certificaciones del Funcionamiento Optimo de las Redes Humedas de los Tramos a Intervenir. Se anexa las 2 certificaciones en PDF.</t>
  </si>
  <si>
    <t>Hasta la fecha se han elaborado estudios previos y pliegos para la contratación de las obras e interventorías en pdf.</t>
  </si>
  <si>
    <t>Se ha adelantado el seguimiento de obras con un avance de 3317 en el proceso de reconstrucción o mejoramiento de cada una de las vías incluidas en la Fase I (Troncales Principales). Se anexan informes de supervisión en pdf.</t>
  </si>
  <si>
    <t>Con corte a 30 de Septiembre se hizo el seguimiento de Construcción de 9532 metros cuadrados de espacio Público. Se anexan informes de supervisión en pdf.</t>
  </si>
  <si>
    <t>Se ha iniciado con la Construcción de la infraestructura complementaria de 3 paraderos con espacio público.</t>
  </si>
  <si>
    <t xml:space="preserve">Seguimiento a la ejecución de las obras según estudios y diseños al detalle para la construcción de 1390 metros lineales de ciclorrutas. Se anexan informes de supervisión en pdf. </t>
  </si>
  <si>
    <t xml:space="preserve">Se hizo la liquidación de dos (2) contrato de obra e interventoría.  Se anexan informes de supervisión en pdf.  </t>
  </si>
  <si>
    <t>A 30 de Junio de 2018 se evidencia un avance en un 85% en la ejecución del Plan Manejo Arqueológico. Se enexan informes de supervición.</t>
  </si>
  <si>
    <t>SEGUIMIENTO PLANES DE ACCION POR PROCESO</t>
  </si>
  <si>
    <t>MONITOREO, REVISIÓN Y SEGUIMIENTO- CONTROL INTERNO</t>
  </si>
  <si>
    <t>ACCIONES  30 DE SEPTIEMBRE DE 2018 (III TRIMESTRE)</t>
  </si>
  <si>
    <t xml:space="preserve">  PESO DE LA ESTRATEGIA  PENDIENTE DE EJECUTAR </t>
  </si>
  <si>
    <t xml:space="preserve">META PENDIENTE </t>
  </si>
  <si>
    <t xml:space="preserve">CUMPLIMIENTO DE LA ESTRATEGIA </t>
  </si>
  <si>
    <t xml:space="preserve">OBSERVACIONES </t>
  </si>
  <si>
    <t>PENDIENTE</t>
  </si>
  <si>
    <t xml:space="preserve">FRANCIA ELENA BEDOYA VILLEGAS- Jefe Control Interno </t>
  </si>
  <si>
    <t>Elaborado: LUIS ALBERTO GARCIA LOPEZ</t>
  </si>
</sst>
</file>

<file path=xl/styles.xml><?xml version="1.0" encoding="utf-8"?>
<styleSheet xmlns="http://schemas.openxmlformats.org/spreadsheetml/2006/main">
  <numFmts count="4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(&quot;$&quot;\ * #,##0_);_(&quot;$&quot;\ * \(#,##0\);_(&quot;$&quot;\ * &quot;-&quot;??_);_(@_)"/>
    <numFmt numFmtId="179" formatCode="_(* #,##0.0_);_(* \(#,##0.0\);_(* &quot;-&quot;??_);_(@_)"/>
    <numFmt numFmtId="180" formatCode="_(* #,##0_);_(* \(#,##0\);_(* &quot;-&quot;??_);_(@_)"/>
    <numFmt numFmtId="181" formatCode="_(&quot;$&quot;* #,##0.0_);_(&quot;$&quot;* \(#,##0.0\);_(&quot;$&quot;* &quot;-&quot;??_);_(@_)"/>
    <numFmt numFmtId="182" formatCode="_(&quot;$&quot;* #,##0_);_(&quot;$&quot;* \(#,##0\);_(&quot;$&quot;* &quot;-&quot;??_);_(@_)"/>
    <numFmt numFmtId="183" formatCode="_-* #,##0.0_-;\-* #,##0.0_-;_-* &quot;-&quot;??_-;_-@_-"/>
    <numFmt numFmtId="184" formatCode="_-* #,##0_-;\-* #,##0_-;_-* &quot;-&quot;??_-;_-@_-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[$-409]dddd\,\ mmmm\ dd\,\ yyyy"/>
    <numFmt numFmtId="190" formatCode="[$-409]h:mm:ss\ AM/PM"/>
    <numFmt numFmtId="191" formatCode="0.000"/>
    <numFmt numFmtId="192" formatCode="0.0"/>
    <numFmt numFmtId="193" formatCode="0.0%"/>
    <numFmt numFmtId="194" formatCode="_(* #,##0.000_);_(* \(#,##0.000\);_(* &quot;-&quot;??_);_(@_)"/>
    <numFmt numFmtId="195" formatCode="_(* #,##0.0000_);_(* \(#,##0.00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Calibri"/>
      <family val="2"/>
    </font>
    <font>
      <sz val="8"/>
      <color indexed="9"/>
      <name val="Arial"/>
      <family val="2"/>
    </font>
    <font>
      <b/>
      <sz val="8"/>
      <color indexed="8"/>
      <name val="Calibri"/>
      <family val="2"/>
    </font>
    <font>
      <sz val="7"/>
      <color indexed="8"/>
      <name val="Calibri"/>
      <family val="2"/>
    </font>
    <font>
      <sz val="7"/>
      <color indexed="63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Calibri"/>
      <family val="2"/>
    </font>
    <font>
      <sz val="8"/>
      <color theme="0"/>
      <name val="Arial"/>
      <family val="2"/>
    </font>
    <font>
      <b/>
      <sz val="8"/>
      <color theme="1"/>
      <name val="Calibri"/>
      <family val="2"/>
    </font>
    <font>
      <sz val="7"/>
      <color theme="1"/>
      <name val="Calibri"/>
      <family val="2"/>
    </font>
    <font>
      <sz val="7"/>
      <color rgb="FF222222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8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/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19">
    <xf numFmtId="0" fontId="0" fillId="0" borderId="0" xfId="0" applyFont="1" applyAlignment="1">
      <alignment/>
    </xf>
    <xf numFmtId="0" fontId="49" fillId="33" borderId="0" xfId="0" applyFont="1" applyFill="1" applyAlignment="1">
      <alignment/>
    </xf>
    <xf numFmtId="0" fontId="49" fillId="33" borderId="0" xfId="0" applyFont="1" applyFill="1" applyAlignment="1">
      <alignment wrapText="1"/>
    </xf>
    <xf numFmtId="0" fontId="49" fillId="33" borderId="0" xfId="0" applyFont="1" applyFill="1" applyAlignment="1">
      <alignment horizontal="left" vertical="top" wrapText="1"/>
    </xf>
    <xf numFmtId="0" fontId="49" fillId="33" borderId="0" xfId="0" applyFont="1" applyFill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justify" vertical="top"/>
    </xf>
    <xf numFmtId="0" fontId="49" fillId="0" borderId="12" xfId="0" applyFont="1" applyBorder="1" applyAlignment="1">
      <alignment horizontal="left" vertical="center" wrapText="1"/>
    </xf>
    <xf numFmtId="9" fontId="49" fillId="0" borderId="12" xfId="53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3" fontId="49" fillId="33" borderId="12" xfId="0" applyNumberFormat="1" applyFont="1" applyFill="1" applyBorder="1" applyAlignment="1">
      <alignment horizontal="center" vertical="center"/>
    </xf>
    <xf numFmtId="3" fontId="52" fillId="33" borderId="12" xfId="0" applyNumberFormat="1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/>
    </xf>
    <xf numFmtId="0" fontId="49" fillId="33" borderId="12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left" vertical="center" wrapText="1"/>
    </xf>
    <xf numFmtId="9" fontId="53" fillId="0" borderId="12" xfId="0" applyNumberFormat="1" applyFont="1" applyFill="1" applyBorder="1" applyAlignment="1">
      <alignment horizontal="center" vertical="center"/>
    </xf>
    <xf numFmtId="0" fontId="53" fillId="0" borderId="12" xfId="0" applyFont="1" applyBorder="1" applyAlignment="1">
      <alignment horizontal="justify" vertical="center"/>
    </xf>
    <xf numFmtId="9" fontId="53" fillId="0" borderId="12" xfId="53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9" fontId="53" fillId="0" borderId="12" xfId="53" applyFont="1" applyFill="1" applyBorder="1" applyAlignment="1">
      <alignment horizontal="center" vertical="center"/>
    </xf>
    <xf numFmtId="0" fontId="53" fillId="0" borderId="12" xfId="0" applyFont="1" applyBorder="1" applyAlignment="1">
      <alignment vertical="center" wrapText="1"/>
    </xf>
    <xf numFmtId="0" fontId="53" fillId="0" borderId="12" xfId="0" applyFont="1" applyBorder="1" applyAlignment="1">
      <alignment vertical="top" wrapText="1"/>
    </xf>
    <xf numFmtId="0" fontId="53" fillId="0" borderId="12" xfId="0" applyFont="1" applyFill="1" applyBorder="1" applyAlignment="1">
      <alignment/>
    </xf>
    <xf numFmtId="0" fontId="53" fillId="0" borderId="12" xfId="0" applyFont="1" applyBorder="1" applyAlignment="1">
      <alignment/>
    </xf>
    <xf numFmtId="0" fontId="53" fillId="0" borderId="12" xfId="0" applyFont="1" applyBorder="1" applyAlignment="1">
      <alignment horizontal="center" vertical="center"/>
    </xf>
    <xf numFmtId="0" fontId="53" fillId="0" borderId="0" xfId="0" applyFont="1" applyAlignment="1">
      <alignment/>
    </xf>
    <xf numFmtId="178" fontId="53" fillId="0" borderId="13" xfId="49" applyNumberFormat="1" applyFont="1" applyBorder="1" applyAlignment="1">
      <alignment/>
    </xf>
    <xf numFmtId="0" fontId="54" fillId="33" borderId="0" xfId="0" applyFont="1" applyFill="1" applyAlignment="1">
      <alignment/>
    </xf>
    <xf numFmtId="0" fontId="50" fillId="35" borderId="12" xfId="0" applyFont="1" applyFill="1" applyBorder="1" applyAlignment="1">
      <alignment horizontal="center" vertical="center"/>
    </xf>
    <xf numFmtId="3" fontId="49" fillId="0" borderId="12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5" fillId="36" borderId="13" xfId="0" applyFont="1" applyFill="1" applyBorder="1" applyAlignment="1">
      <alignment horizontal="center" vertical="center"/>
    </xf>
    <xf numFmtId="178" fontId="56" fillId="0" borderId="13" xfId="49" applyNumberFormat="1" applyFont="1" applyBorder="1" applyAlignment="1">
      <alignment/>
    </xf>
    <xf numFmtId="9" fontId="53" fillId="36" borderId="13" xfId="53" applyFont="1" applyFill="1" applyBorder="1" applyAlignment="1">
      <alignment/>
    </xf>
    <xf numFmtId="0" fontId="49" fillId="0" borderId="12" xfId="0" applyFont="1" applyBorder="1" applyAlignment="1">
      <alignment horizontal="justify" vertical="center"/>
    </xf>
    <xf numFmtId="0" fontId="49" fillId="0" borderId="12" xfId="0" applyFont="1" applyBorder="1" applyAlignment="1">
      <alignment horizontal="center" vertical="center" wrapText="1"/>
    </xf>
    <xf numFmtId="9" fontId="53" fillId="0" borderId="12" xfId="53" applyFont="1" applyBorder="1" applyAlignment="1">
      <alignment vertical="center"/>
    </xf>
    <xf numFmtId="0" fontId="49" fillId="33" borderId="12" xfId="0" applyFont="1" applyFill="1" applyBorder="1" applyAlignment="1">
      <alignment vertical="center"/>
    </xf>
    <xf numFmtId="9" fontId="53" fillId="0" borderId="12" xfId="0" applyNumberFormat="1" applyFont="1" applyBorder="1" applyAlignment="1">
      <alignment vertical="center"/>
    </xf>
    <xf numFmtId="0" fontId="49" fillId="33" borderId="12" xfId="0" applyFont="1" applyFill="1" applyBorder="1" applyAlignment="1">
      <alignment wrapText="1"/>
    </xf>
    <xf numFmtId="0" fontId="49" fillId="33" borderId="12" xfId="0" applyFont="1" applyFill="1" applyBorder="1" applyAlignment="1">
      <alignment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/>
    </xf>
    <xf numFmtId="9" fontId="55" fillId="36" borderId="13" xfId="53" applyFont="1" applyFill="1" applyBorder="1" applyAlignment="1">
      <alignment horizontal="center" vertical="center" wrapText="1"/>
    </xf>
    <xf numFmtId="9" fontId="55" fillId="36" borderId="13" xfId="0" applyNumberFormat="1" applyFont="1" applyFill="1" applyBorder="1" applyAlignment="1">
      <alignment horizontal="center" vertical="center"/>
    </xf>
    <xf numFmtId="0" fontId="53" fillId="0" borderId="12" xfId="0" applyFont="1" applyBorder="1" applyAlignment="1">
      <alignment vertical="center" wrapText="1"/>
    </xf>
    <xf numFmtId="1" fontId="53" fillId="0" borderId="12" xfId="0" applyNumberFormat="1" applyFont="1" applyFill="1" applyBorder="1" applyAlignment="1">
      <alignment horizontal="center" vertical="center"/>
    </xf>
    <xf numFmtId="9" fontId="53" fillId="0" borderId="0" xfId="0" applyNumberFormat="1" applyFont="1" applyAlignment="1">
      <alignment/>
    </xf>
    <xf numFmtId="3" fontId="49" fillId="36" borderId="12" xfId="53" applyNumberFormat="1" applyFont="1" applyFill="1" applyBorder="1" applyAlignment="1">
      <alignment horizontal="center" vertical="center" wrapText="1"/>
    </xf>
    <xf numFmtId="9" fontId="49" fillId="36" borderId="12" xfId="53" applyNumberFormat="1" applyFont="1" applyFill="1" applyBorder="1" applyAlignment="1">
      <alignment horizontal="center" vertical="center" wrapText="1"/>
    </xf>
    <xf numFmtId="0" fontId="32" fillId="14" borderId="12" xfId="0" applyFont="1" applyFill="1" applyBorder="1" applyAlignment="1">
      <alignment horizontal="center" wrapText="1"/>
    </xf>
    <xf numFmtId="9" fontId="49" fillId="36" borderId="12" xfId="0" applyNumberFormat="1" applyFont="1" applyFill="1" applyBorder="1" applyAlignment="1">
      <alignment horizontal="center" vertical="center"/>
    </xf>
    <xf numFmtId="9" fontId="49" fillId="13" borderId="12" xfId="0" applyNumberFormat="1" applyFont="1" applyFill="1" applyBorder="1" applyAlignment="1">
      <alignment horizontal="center" vertical="center"/>
    </xf>
    <xf numFmtId="3" fontId="53" fillId="0" borderId="12" xfId="0" applyNumberFormat="1" applyFont="1" applyBorder="1" applyAlignment="1">
      <alignment horizontal="center"/>
    </xf>
    <xf numFmtId="0" fontId="53" fillId="36" borderId="12" xfId="0" applyFont="1" applyFill="1" applyBorder="1" applyAlignment="1">
      <alignment/>
    </xf>
    <xf numFmtId="9" fontId="53" fillId="36" borderId="12" xfId="0" applyNumberFormat="1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 wrapText="1"/>
    </xf>
    <xf numFmtId="0" fontId="2" fillId="8" borderId="15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58" fillId="0" borderId="12" xfId="0" applyFont="1" applyBorder="1" applyAlignment="1">
      <alignment horizontal="center" vertical="center" wrapText="1"/>
    </xf>
    <xf numFmtId="184" fontId="56" fillId="0" borderId="12" xfId="0" applyNumberFormat="1" applyFont="1" applyFill="1" applyBorder="1" applyAlignment="1">
      <alignment horizontal="center" vertical="center"/>
    </xf>
    <xf numFmtId="0" fontId="58" fillId="0" borderId="13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180" fontId="49" fillId="0" borderId="19" xfId="47" applyNumberFormat="1" applyFont="1" applyFill="1" applyBorder="1" applyAlignment="1">
      <alignment horizontal="center" vertical="center" wrapText="1"/>
    </xf>
    <xf numFmtId="180" fontId="49" fillId="0" borderId="20" xfId="47" applyNumberFormat="1" applyFont="1" applyFill="1" applyBorder="1" applyAlignment="1">
      <alignment horizontal="center" vertical="center" wrapText="1"/>
    </xf>
    <xf numFmtId="180" fontId="49" fillId="0" borderId="13" xfId="47" applyNumberFormat="1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43" fontId="49" fillId="0" borderId="19" xfId="0" applyNumberFormat="1" applyFont="1" applyFill="1" applyBorder="1" applyAlignment="1">
      <alignment horizontal="center" vertical="center" wrapText="1"/>
    </xf>
    <xf numFmtId="43" fontId="49" fillId="0" borderId="20" xfId="0" applyNumberFormat="1" applyFont="1" applyFill="1" applyBorder="1" applyAlignment="1">
      <alignment horizontal="center" vertical="center" wrapText="1"/>
    </xf>
    <xf numFmtId="43" fontId="49" fillId="0" borderId="13" xfId="0" applyNumberFormat="1" applyFont="1" applyFill="1" applyBorder="1" applyAlignment="1">
      <alignment horizontal="center" vertical="center" wrapText="1"/>
    </xf>
    <xf numFmtId="0" fontId="50" fillId="34" borderId="21" xfId="0" applyFont="1" applyFill="1" applyBorder="1" applyAlignment="1">
      <alignment horizontal="center" vertical="center"/>
    </xf>
    <xf numFmtId="0" fontId="50" fillId="34" borderId="22" xfId="0" applyFont="1" applyFill="1" applyBorder="1" applyAlignment="1">
      <alignment horizontal="center" vertical="center"/>
    </xf>
    <xf numFmtId="0" fontId="50" fillId="34" borderId="23" xfId="0" applyFont="1" applyFill="1" applyBorder="1" applyAlignment="1">
      <alignment horizontal="center" vertical="center"/>
    </xf>
    <xf numFmtId="178" fontId="53" fillId="0" borderId="12" xfId="49" applyNumberFormat="1" applyFont="1" applyFill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50" fillId="34" borderId="24" xfId="0" applyFont="1" applyFill="1" applyBorder="1" applyAlignment="1">
      <alignment horizontal="center" vertical="center" wrapText="1"/>
    </xf>
    <xf numFmtId="0" fontId="50" fillId="34" borderId="25" xfId="0" applyFont="1" applyFill="1" applyBorder="1" applyAlignment="1">
      <alignment horizontal="center" vertical="center" wrapText="1"/>
    </xf>
    <xf numFmtId="182" fontId="3" fillId="0" borderId="12" xfId="49" applyNumberFormat="1" applyFont="1" applyFill="1" applyBorder="1" applyAlignment="1">
      <alignment horizontal="center" vertical="center"/>
    </xf>
    <xf numFmtId="0" fontId="50" fillId="34" borderId="26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 wrapText="1"/>
    </xf>
    <xf numFmtId="0" fontId="50" fillId="34" borderId="19" xfId="0" applyFont="1" applyFill="1" applyBorder="1" applyAlignment="1">
      <alignment horizontal="center" vertical="center" wrapText="1"/>
    </xf>
    <xf numFmtId="0" fontId="50" fillId="34" borderId="26" xfId="0" applyFont="1" applyFill="1" applyBorder="1" applyAlignment="1">
      <alignment horizontal="center" vertical="center"/>
    </xf>
    <xf numFmtId="0" fontId="50" fillId="34" borderId="13" xfId="0" applyFont="1" applyFill="1" applyBorder="1" applyAlignment="1">
      <alignment horizontal="center" vertical="center"/>
    </xf>
    <xf numFmtId="0" fontId="59" fillId="33" borderId="19" xfId="0" applyFont="1" applyFill="1" applyBorder="1" applyAlignment="1">
      <alignment horizontal="center" vertical="center"/>
    </xf>
    <xf numFmtId="0" fontId="59" fillId="33" borderId="20" xfId="0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 horizontal="center" vertical="center"/>
    </xf>
    <xf numFmtId="0" fontId="2" fillId="36" borderId="26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60" fillId="37" borderId="12" xfId="0" applyFont="1" applyFill="1" applyBorder="1" applyAlignment="1">
      <alignment horizontal="center"/>
    </xf>
    <xf numFmtId="0" fontId="49" fillId="33" borderId="27" xfId="0" applyFont="1" applyFill="1" applyBorder="1" applyAlignment="1">
      <alignment horizontal="center" vertical="center"/>
    </xf>
    <xf numFmtId="0" fontId="49" fillId="33" borderId="28" xfId="0" applyFont="1" applyFill="1" applyBorder="1" applyAlignment="1">
      <alignment horizontal="center" vertical="center"/>
    </xf>
    <xf numFmtId="0" fontId="49" fillId="33" borderId="29" xfId="0" applyFont="1" applyFill="1" applyBorder="1" applyAlignment="1">
      <alignment horizontal="center" vertical="center"/>
    </xf>
    <xf numFmtId="0" fontId="49" fillId="33" borderId="30" xfId="0" applyFont="1" applyFill="1" applyBorder="1" applyAlignment="1">
      <alignment horizontal="center" vertical="center"/>
    </xf>
    <xf numFmtId="0" fontId="49" fillId="33" borderId="31" xfId="0" applyFont="1" applyFill="1" applyBorder="1" applyAlignment="1">
      <alignment horizontal="center" vertical="center"/>
    </xf>
    <xf numFmtId="0" fontId="49" fillId="33" borderId="32" xfId="0" applyFont="1" applyFill="1" applyBorder="1" applyAlignment="1">
      <alignment horizontal="center" vertical="center"/>
    </xf>
    <xf numFmtId="0" fontId="49" fillId="33" borderId="27" xfId="0" applyFont="1" applyFill="1" applyBorder="1" applyAlignment="1">
      <alignment horizontal="center"/>
    </xf>
    <xf numFmtId="0" fontId="49" fillId="33" borderId="28" xfId="0" applyFont="1" applyFill="1" applyBorder="1" applyAlignment="1">
      <alignment horizontal="center"/>
    </xf>
    <xf numFmtId="0" fontId="49" fillId="33" borderId="29" xfId="0" applyFont="1" applyFill="1" applyBorder="1" applyAlignment="1">
      <alignment horizontal="center"/>
    </xf>
    <xf numFmtId="0" fontId="49" fillId="33" borderId="33" xfId="0" applyFont="1" applyFill="1" applyBorder="1" applyAlignment="1">
      <alignment horizontal="center"/>
    </xf>
    <xf numFmtId="0" fontId="49" fillId="33" borderId="0" xfId="0" applyFont="1" applyFill="1" applyBorder="1" applyAlignment="1">
      <alignment horizontal="center"/>
    </xf>
    <xf numFmtId="0" fontId="49" fillId="33" borderId="34" xfId="0" applyFont="1" applyFill="1" applyBorder="1" applyAlignment="1">
      <alignment horizontal="center"/>
    </xf>
    <xf numFmtId="0" fontId="49" fillId="33" borderId="30" xfId="0" applyFont="1" applyFill="1" applyBorder="1" applyAlignment="1">
      <alignment horizontal="center"/>
    </xf>
    <xf numFmtId="0" fontId="49" fillId="33" borderId="31" xfId="0" applyFont="1" applyFill="1" applyBorder="1" applyAlignment="1">
      <alignment horizontal="center"/>
    </xf>
    <xf numFmtId="0" fontId="49" fillId="33" borderId="3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0</xdr:rowOff>
    </xdr:from>
    <xdr:to>
      <xdr:col>4</xdr:col>
      <xdr:colOff>66675</xdr:colOff>
      <xdr:row>3</xdr:row>
      <xdr:rowOff>123825</xdr:rowOff>
    </xdr:to>
    <xdr:pic>
      <xdr:nvPicPr>
        <xdr:cNvPr id="1" name="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0"/>
          <a:ext cx="2181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"/>
  <sheetViews>
    <sheetView tabSelected="1" zoomScale="87" zoomScaleNormal="87" zoomScalePageLayoutView="0" workbookViewId="0" topLeftCell="A20">
      <selection activeCell="J25" sqref="J25"/>
    </sheetView>
  </sheetViews>
  <sheetFormatPr defaultColWidth="11.421875" defaultRowHeight="15"/>
  <cols>
    <col min="1" max="2" width="11.421875" style="32" customWidth="1"/>
    <col min="3" max="3" width="14.140625" style="32" customWidth="1"/>
    <col min="4" max="5" width="18.8515625" style="32" customWidth="1"/>
    <col min="6" max="6" width="13.140625" style="32" customWidth="1"/>
    <col min="7" max="8" width="11.421875" style="32" customWidth="1"/>
    <col min="9" max="10" width="14.28125" style="32" customWidth="1"/>
    <col min="11" max="11" width="17.28125" style="32" customWidth="1"/>
    <col min="12" max="12" width="15.8515625" style="32" customWidth="1"/>
    <col min="13" max="13" width="17.28125" style="32" bestFit="1" customWidth="1"/>
    <col min="14" max="14" width="15.28125" style="32" bestFit="1" customWidth="1"/>
    <col min="15" max="15" width="17.28125" style="32" customWidth="1"/>
    <col min="16" max="16" width="13.8515625" style="32" customWidth="1"/>
    <col min="17" max="17" width="13.421875" style="32" customWidth="1"/>
    <col min="18" max="23" width="4.421875" style="32" bestFit="1" customWidth="1"/>
    <col min="24" max="29" width="4.00390625" style="32" customWidth="1"/>
    <col min="30" max="30" width="16.7109375" style="32" customWidth="1"/>
    <col min="31" max="31" width="17.421875" style="32" customWidth="1"/>
    <col min="32" max="32" width="15.140625" style="32" customWidth="1"/>
    <col min="33" max="33" width="16.421875" style="32" customWidth="1"/>
    <col min="34" max="34" width="21.7109375" style="32" customWidth="1"/>
    <col min="35" max="16384" width="11.421875" style="32" customWidth="1"/>
  </cols>
  <sheetData>
    <row r="1" spans="2:30" s="1" customFormat="1" ht="11.25">
      <c r="B1" s="110"/>
      <c r="C1" s="111"/>
      <c r="D1" s="111"/>
      <c r="E1" s="112"/>
      <c r="F1" s="104" t="s">
        <v>0</v>
      </c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6"/>
      <c r="AC1" s="103" t="s">
        <v>84</v>
      </c>
      <c r="AD1" s="103"/>
    </row>
    <row r="2" spans="2:30" s="1" customFormat="1" ht="11.25">
      <c r="B2" s="113"/>
      <c r="C2" s="114"/>
      <c r="D2" s="114"/>
      <c r="E2" s="115"/>
      <c r="F2" s="107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9"/>
      <c r="AC2" s="103" t="s">
        <v>85</v>
      </c>
      <c r="AD2" s="103"/>
    </row>
    <row r="3" spans="2:30" s="1" customFormat="1" ht="11.25">
      <c r="B3" s="113"/>
      <c r="C3" s="114"/>
      <c r="D3" s="114"/>
      <c r="E3" s="115"/>
      <c r="F3" s="104" t="s">
        <v>1</v>
      </c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6"/>
      <c r="AC3" s="103" t="s">
        <v>86</v>
      </c>
      <c r="AD3" s="103"/>
    </row>
    <row r="4" spans="2:30" s="1" customFormat="1" ht="12" thickBot="1">
      <c r="B4" s="116"/>
      <c r="C4" s="117"/>
      <c r="D4" s="117"/>
      <c r="E4" s="118"/>
      <c r="F4" s="107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9"/>
      <c r="AC4" s="103" t="s">
        <v>2</v>
      </c>
      <c r="AD4" s="103"/>
    </row>
    <row r="5" spans="3:34" s="1" customFormat="1" ht="15.75" thickBot="1">
      <c r="C5" s="2"/>
      <c r="D5" s="2"/>
      <c r="E5" s="2"/>
      <c r="F5" s="3"/>
      <c r="G5" s="4"/>
      <c r="H5" s="4"/>
      <c r="I5" s="4"/>
      <c r="J5" s="4"/>
      <c r="K5" s="4"/>
      <c r="AE5" s="66" t="s">
        <v>96</v>
      </c>
      <c r="AF5" s="67"/>
      <c r="AG5" s="68"/>
      <c r="AH5" s="69"/>
    </row>
    <row r="6" spans="3:34" s="1" customFormat="1" ht="15.75" thickBot="1">
      <c r="C6" s="2"/>
      <c r="D6" s="2"/>
      <c r="E6" s="2"/>
      <c r="F6" s="3"/>
      <c r="G6" s="4"/>
      <c r="H6" s="4"/>
      <c r="I6" s="4"/>
      <c r="J6" s="4"/>
      <c r="K6" s="4"/>
      <c r="AE6" s="66" t="s">
        <v>97</v>
      </c>
      <c r="AF6" s="67"/>
      <c r="AG6" s="68"/>
      <c r="AH6" s="69"/>
    </row>
    <row r="7" spans="1:34" s="1" customFormat="1" ht="21" customHeight="1" thickBot="1">
      <c r="A7" s="98" t="s">
        <v>3</v>
      </c>
      <c r="B7" s="5" t="s">
        <v>4</v>
      </c>
      <c r="C7" s="6">
        <v>2018</v>
      </c>
      <c r="D7" s="7"/>
      <c r="E7" s="7"/>
      <c r="F7" s="8"/>
      <c r="G7" s="8"/>
      <c r="H7" s="8"/>
      <c r="I7" s="9"/>
      <c r="J7" s="9"/>
      <c r="K7" s="9"/>
      <c r="L7" s="10"/>
      <c r="M7" s="10"/>
      <c r="N7" s="10"/>
      <c r="O7" s="10"/>
      <c r="P7" s="10"/>
      <c r="Q7" s="10"/>
      <c r="R7" s="11"/>
      <c r="S7" s="11"/>
      <c r="T7" s="12"/>
      <c r="U7" s="12"/>
      <c r="V7" s="12"/>
      <c r="W7" s="12"/>
      <c r="X7" s="12"/>
      <c r="AE7" s="66" t="s">
        <v>96</v>
      </c>
      <c r="AF7" s="67"/>
      <c r="AG7" s="68"/>
      <c r="AH7" s="69"/>
    </row>
    <row r="8" spans="1:34" s="34" customFormat="1" ht="27" customHeight="1" thickBot="1">
      <c r="A8" s="99"/>
      <c r="B8" s="93" t="s">
        <v>5</v>
      </c>
      <c r="C8" s="93" t="s">
        <v>6</v>
      </c>
      <c r="D8" s="93" t="s">
        <v>7</v>
      </c>
      <c r="E8" s="93" t="s">
        <v>11</v>
      </c>
      <c r="F8" s="93" t="s">
        <v>63</v>
      </c>
      <c r="G8" s="96" t="s">
        <v>8</v>
      </c>
      <c r="H8" s="93" t="s">
        <v>9</v>
      </c>
      <c r="I8" s="93" t="s">
        <v>10</v>
      </c>
      <c r="J8" s="93" t="s">
        <v>74</v>
      </c>
      <c r="K8" s="101" t="s">
        <v>87</v>
      </c>
      <c r="L8" s="95" t="s">
        <v>12</v>
      </c>
      <c r="M8" s="95" t="s">
        <v>13</v>
      </c>
      <c r="N8" s="95" t="s">
        <v>14</v>
      </c>
      <c r="O8" s="101" t="s">
        <v>87</v>
      </c>
      <c r="P8" s="93" t="s">
        <v>15</v>
      </c>
      <c r="Q8" s="93" t="s">
        <v>16</v>
      </c>
      <c r="R8" s="85" t="s">
        <v>17</v>
      </c>
      <c r="S8" s="86"/>
      <c r="T8" s="86"/>
      <c r="U8" s="86"/>
      <c r="V8" s="86"/>
      <c r="W8" s="86"/>
      <c r="X8" s="86"/>
      <c r="Y8" s="86"/>
      <c r="Z8" s="86"/>
      <c r="AA8" s="86"/>
      <c r="AB8" s="86"/>
      <c r="AC8" s="87"/>
      <c r="AD8" s="90" t="s">
        <v>18</v>
      </c>
      <c r="AE8" s="66" t="s">
        <v>98</v>
      </c>
      <c r="AF8" s="67"/>
      <c r="AG8" s="68"/>
      <c r="AH8" s="69"/>
    </row>
    <row r="9" spans="1:34" s="34" customFormat="1" ht="50.25" customHeight="1">
      <c r="A9" s="100"/>
      <c r="B9" s="94"/>
      <c r="C9" s="94"/>
      <c r="D9" s="94"/>
      <c r="E9" s="94"/>
      <c r="F9" s="94"/>
      <c r="G9" s="97"/>
      <c r="H9" s="94"/>
      <c r="I9" s="94"/>
      <c r="J9" s="94"/>
      <c r="K9" s="102"/>
      <c r="L9" s="94"/>
      <c r="M9" s="94"/>
      <c r="N9" s="94"/>
      <c r="O9" s="102"/>
      <c r="P9" s="94"/>
      <c r="Q9" s="94"/>
      <c r="R9" s="35" t="s">
        <v>19</v>
      </c>
      <c r="S9" s="35" t="s">
        <v>20</v>
      </c>
      <c r="T9" s="35" t="s">
        <v>21</v>
      </c>
      <c r="U9" s="35" t="s">
        <v>22</v>
      </c>
      <c r="V9" s="35" t="s">
        <v>21</v>
      </c>
      <c r="W9" s="35" t="s">
        <v>23</v>
      </c>
      <c r="X9" s="35" t="s">
        <v>23</v>
      </c>
      <c r="Y9" s="35" t="s">
        <v>22</v>
      </c>
      <c r="Z9" s="35" t="s">
        <v>24</v>
      </c>
      <c r="AA9" s="35" t="s">
        <v>25</v>
      </c>
      <c r="AB9" s="35" t="s">
        <v>26</v>
      </c>
      <c r="AC9" s="35" t="s">
        <v>27</v>
      </c>
      <c r="AD9" s="91"/>
      <c r="AE9" s="60" t="s">
        <v>99</v>
      </c>
      <c r="AF9" s="60" t="s">
        <v>100</v>
      </c>
      <c r="AG9" s="60" t="s">
        <v>101</v>
      </c>
      <c r="AH9" s="60" t="s">
        <v>102</v>
      </c>
    </row>
    <row r="10" spans="1:34" s="1" customFormat="1" ht="126" customHeight="1">
      <c r="A10" s="75">
        <v>1</v>
      </c>
      <c r="B10" s="75" t="s">
        <v>28</v>
      </c>
      <c r="C10" s="89" t="s">
        <v>29</v>
      </c>
      <c r="D10" s="89" t="s">
        <v>65</v>
      </c>
      <c r="E10" s="14">
        <v>0.05</v>
      </c>
      <c r="F10" s="13" t="s">
        <v>66</v>
      </c>
      <c r="G10" s="36">
        <v>2</v>
      </c>
      <c r="H10" s="36" t="s">
        <v>67</v>
      </c>
      <c r="I10" s="15" t="s">
        <v>68</v>
      </c>
      <c r="J10" s="14">
        <f aca="true" t="shared" si="0" ref="J10:J18">+(K10/G10)*E10</f>
        <v>0.05</v>
      </c>
      <c r="K10" s="58">
        <f>+SUM(R10:Z10)</f>
        <v>2</v>
      </c>
      <c r="L10" s="76">
        <f>813715890/1000000</f>
        <v>813.71589</v>
      </c>
      <c r="M10" s="79"/>
      <c r="N10" s="82">
        <f>+SUM(L10:M10)</f>
        <v>813.71589</v>
      </c>
      <c r="O10" s="76">
        <f>501427189/1000000</f>
        <v>501.427189</v>
      </c>
      <c r="P10" s="39" t="s">
        <v>30</v>
      </c>
      <c r="Q10" s="39" t="s">
        <v>31</v>
      </c>
      <c r="R10" s="16"/>
      <c r="S10" s="17"/>
      <c r="T10" s="17"/>
      <c r="U10" s="16"/>
      <c r="V10" s="16"/>
      <c r="W10" s="16">
        <v>2</v>
      </c>
      <c r="X10" s="18"/>
      <c r="Y10" s="18"/>
      <c r="Z10" s="17"/>
      <c r="AA10" s="17"/>
      <c r="AB10" s="17"/>
      <c r="AC10" s="17"/>
      <c r="AD10" s="50" t="s">
        <v>88</v>
      </c>
      <c r="AE10" s="62">
        <f>E10-J10</f>
        <v>0</v>
      </c>
      <c r="AF10" s="16">
        <f>G10-K10</f>
        <v>0</v>
      </c>
      <c r="AG10" s="18"/>
      <c r="AH10" s="18"/>
    </row>
    <row r="11" spans="1:34" s="1" customFormat="1" ht="90">
      <c r="A11" s="75"/>
      <c r="B11" s="75"/>
      <c r="C11" s="89"/>
      <c r="D11" s="89"/>
      <c r="E11" s="14">
        <v>0.05</v>
      </c>
      <c r="F11" s="13" t="s">
        <v>32</v>
      </c>
      <c r="G11" s="15">
        <v>45</v>
      </c>
      <c r="H11" s="15" t="s">
        <v>69</v>
      </c>
      <c r="I11" s="15" t="s">
        <v>33</v>
      </c>
      <c r="J11" s="14">
        <f t="shared" si="0"/>
        <v>0.025555555555555554</v>
      </c>
      <c r="K11" s="58">
        <f aca="true" t="shared" si="1" ref="K11:K17">+SUM(R11:Z11)</f>
        <v>23</v>
      </c>
      <c r="L11" s="77"/>
      <c r="M11" s="80"/>
      <c r="N11" s="83"/>
      <c r="O11" s="77"/>
      <c r="P11" s="39" t="s">
        <v>30</v>
      </c>
      <c r="Q11" s="39" t="s">
        <v>31</v>
      </c>
      <c r="R11" s="19">
        <v>7</v>
      </c>
      <c r="S11" s="19">
        <v>8</v>
      </c>
      <c r="T11" s="19">
        <v>8</v>
      </c>
      <c r="U11" s="19"/>
      <c r="V11" s="19"/>
      <c r="W11" s="19"/>
      <c r="X11" s="18"/>
      <c r="Y11" s="18"/>
      <c r="Z11" s="18"/>
      <c r="AA11" s="19">
        <v>6</v>
      </c>
      <c r="AB11" s="19">
        <v>8</v>
      </c>
      <c r="AC11" s="19">
        <v>8</v>
      </c>
      <c r="AD11" s="50" t="s">
        <v>81</v>
      </c>
      <c r="AE11" s="61">
        <f aca="true" t="shared" si="2" ref="AE11:AE17">E11-J11</f>
        <v>0.02444444444444445</v>
      </c>
      <c r="AF11" s="16">
        <f aca="true" t="shared" si="3" ref="AF11:AF18">G11-K11</f>
        <v>22</v>
      </c>
      <c r="AG11" s="18"/>
      <c r="AH11" s="18"/>
    </row>
    <row r="12" spans="1:34" s="1" customFormat="1" ht="67.5">
      <c r="A12" s="75"/>
      <c r="B12" s="75"/>
      <c r="C12" s="89"/>
      <c r="D12" s="13" t="s">
        <v>34</v>
      </c>
      <c r="E12" s="14">
        <v>0.05</v>
      </c>
      <c r="F12" s="13" t="s">
        <v>35</v>
      </c>
      <c r="G12" s="15">
        <v>4</v>
      </c>
      <c r="H12" s="15" t="s">
        <v>69</v>
      </c>
      <c r="I12" s="15" t="s">
        <v>36</v>
      </c>
      <c r="J12" s="14">
        <f t="shared" si="0"/>
        <v>0.025</v>
      </c>
      <c r="K12" s="58">
        <f t="shared" si="1"/>
        <v>2</v>
      </c>
      <c r="L12" s="78"/>
      <c r="M12" s="81"/>
      <c r="N12" s="84"/>
      <c r="O12" s="78"/>
      <c r="P12" s="39" t="s">
        <v>30</v>
      </c>
      <c r="Q12" s="39" t="s">
        <v>31</v>
      </c>
      <c r="R12" s="19"/>
      <c r="S12" s="19"/>
      <c r="T12" s="16"/>
      <c r="U12" s="16"/>
      <c r="V12" s="16"/>
      <c r="W12" s="16"/>
      <c r="X12" s="16"/>
      <c r="Y12" s="16"/>
      <c r="Z12" s="16">
        <v>2</v>
      </c>
      <c r="AA12" s="16">
        <v>2</v>
      </c>
      <c r="AB12" s="16"/>
      <c r="AC12" s="16"/>
      <c r="AD12" s="50" t="s">
        <v>89</v>
      </c>
      <c r="AE12" s="61">
        <f t="shared" si="2"/>
        <v>0.025</v>
      </c>
      <c r="AF12" s="16">
        <f t="shared" si="3"/>
        <v>2</v>
      </c>
      <c r="AG12" s="18"/>
      <c r="AH12" s="18"/>
    </row>
    <row r="13" spans="1:34" s="1" customFormat="1" ht="135">
      <c r="A13" s="75"/>
      <c r="B13" s="75"/>
      <c r="C13" s="89"/>
      <c r="D13" s="13" t="s">
        <v>37</v>
      </c>
      <c r="E13" s="21">
        <v>0.25</v>
      </c>
      <c r="F13" s="20" t="s">
        <v>38</v>
      </c>
      <c r="G13" s="36">
        <v>4030</v>
      </c>
      <c r="H13" s="36" t="s">
        <v>77</v>
      </c>
      <c r="I13" s="15" t="s">
        <v>78</v>
      </c>
      <c r="J13" s="14">
        <f t="shared" si="0"/>
        <v>0.20576923076923076</v>
      </c>
      <c r="K13" s="58">
        <f>+SUM(R13:Z13)</f>
        <v>3317</v>
      </c>
      <c r="L13" s="92">
        <v>3750</v>
      </c>
      <c r="M13" s="88">
        <v>30000</v>
      </c>
      <c r="N13" s="71">
        <f>+M13+L13</f>
        <v>33750</v>
      </c>
      <c r="O13" s="71">
        <v>15423</v>
      </c>
      <c r="P13" s="39" t="s">
        <v>30</v>
      </c>
      <c r="Q13" s="39" t="s">
        <v>31</v>
      </c>
      <c r="R13" s="19">
        <v>300</v>
      </c>
      <c r="S13" s="19">
        <v>300</v>
      </c>
      <c r="T13" s="16">
        <v>300</v>
      </c>
      <c r="U13" s="19">
        <v>450</v>
      </c>
      <c r="V13" s="19">
        <v>450</v>
      </c>
      <c r="W13" s="19">
        <v>427</v>
      </c>
      <c r="X13" s="47">
        <v>450</v>
      </c>
      <c r="Y13" s="16">
        <v>350</v>
      </c>
      <c r="Z13" s="16">
        <v>290</v>
      </c>
      <c r="AA13" s="16">
        <v>290</v>
      </c>
      <c r="AB13" s="16">
        <v>200</v>
      </c>
      <c r="AC13" s="16">
        <v>200</v>
      </c>
      <c r="AD13" s="20" t="s">
        <v>90</v>
      </c>
      <c r="AE13" s="61">
        <f t="shared" si="2"/>
        <v>0.04423076923076924</v>
      </c>
      <c r="AF13" s="16">
        <f t="shared" si="3"/>
        <v>713</v>
      </c>
      <c r="AG13" s="18"/>
      <c r="AH13" s="18"/>
    </row>
    <row r="14" spans="1:34" s="1" customFormat="1" ht="90">
      <c r="A14" s="75"/>
      <c r="B14" s="75"/>
      <c r="C14" s="22" t="s">
        <v>40</v>
      </c>
      <c r="D14" s="13" t="s">
        <v>79</v>
      </c>
      <c r="E14" s="23">
        <v>0.15</v>
      </c>
      <c r="F14" s="13" t="s">
        <v>80</v>
      </c>
      <c r="G14" s="36">
        <v>10645</v>
      </c>
      <c r="H14" s="36" t="s">
        <v>39</v>
      </c>
      <c r="I14" s="15" t="s">
        <v>41</v>
      </c>
      <c r="J14" s="14">
        <f t="shared" si="0"/>
        <v>0.13431658055425083</v>
      </c>
      <c r="K14" s="58">
        <f t="shared" si="1"/>
        <v>9532</v>
      </c>
      <c r="L14" s="92"/>
      <c r="M14" s="88"/>
      <c r="N14" s="71"/>
      <c r="O14" s="71"/>
      <c r="P14" s="39" t="s">
        <v>30</v>
      </c>
      <c r="Q14" s="39" t="s">
        <v>31</v>
      </c>
      <c r="R14" s="24">
        <v>1680</v>
      </c>
      <c r="S14" s="24">
        <v>1680</v>
      </c>
      <c r="T14" s="24">
        <v>1380</v>
      </c>
      <c r="U14" s="24">
        <v>820</v>
      </c>
      <c r="V14" s="24">
        <v>820</v>
      </c>
      <c r="W14" s="24">
        <v>863</v>
      </c>
      <c r="X14" s="24">
        <v>863</v>
      </c>
      <c r="Y14" s="24">
        <v>713</v>
      </c>
      <c r="Z14" s="24">
        <v>713</v>
      </c>
      <c r="AA14" s="24">
        <v>713</v>
      </c>
      <c r="AB14" s="24">
        <v>200</v>
      </c>
      <c r="AC14" s="24">
        <v>200</v>
      </c>
      <c r="AD14" s="49" t="s">
        <v>91</v>
      </c>
      <c r="AE14" s="61">
        <f t="shared" si="2"/>
        <v>0.015683419445749164</v>
      </c>
      <c r="AF14" s="16">
        <f t="shared" si="3"/>
        <v>1113</v>
      </c>
      <c r="AG14" s="18"/>
      <c r="AH14" s="18"/>
    </row>
    <row r="15" spans="1:34" s="1" customFormat="1" ht="78.75">
      <c r="A15" s="75"/>
      <c r="B15" s="75"/>
      <c r="C15" s="89" t="s">
        <v>42</v>
      </c>
      <c r="D15" s="89" t="s">
        <v>43</v>
      </c>
      <c r="E15" s="26">
        <v>0.1</v>
      </c>
      <c r="F15" s="20" t="s">
        <v>82</v>
      </c>
      <c r="G15" s="37">
        <v>3</v>
      </c>
      <c r="H15" s="15" t="s">
        <v>69</v>
      </c>
      <c r="I15" s="15" t="s">
        <v>44</v>
      </c>
      <c r="J15" s="14">
        <f t="shared" si="0"/>
        <v>0.1</v>
      </c>
      <c r="K15" s="58">
        <f t="shared" si="1"/>
        <v>3</v>
      </c>
      <c r="L15" s="92"/>
      <c r="M15" s="88"/>
      <c r="N15" s="71"/>
      <c r="O15" s="71"/>
      <c r="P15" s="39" t="s">
        <v>30</v>
      </c>
      <c r="Q15" s="39" t="s">
        <v>31</v>
      </c>
      <c r="R15" s="40"/>
      <c r="S15" s="25"/>
      <c r="T15" s="40"/>
      <c r="U15" s="19"/>
      <c r="V15" s="19"/>
      <c r="W15" s="19"/>
      <c r="X15" s="19"/>
      <c r="Y15" s="19">
        <v>2</v>
      </c>
      <c r="Z15" s="19">
        <v>1</v>
      </c>
      <c r="AA15" s="19"/>
      <c r="AB15" s="19"/>
      <c r="AC15" s="19"/>
      <c r="AD15" s="50" t="s">
        <v>92</v>
      </c>
      <c r="AE15" s="62">
        <f>E15-J15</f>
        <v>0</v>
      </c>
      <c r="AF15" s="16">
        <f t="shared" si="3"/>
        <v>0</v>
      </c>
      <c r="AG15" s="18"/>
      <c r="AH15" s="18"/>
    </row>
    <row r="16" spans="1:34" s="1" customFormat="1" ht="132" customHeight="1">
      <c r="A16" s="75"/>
      <c r="B16" s="75"/>
      <c r="C16" s="89"/>
      <c r="D16" s="89"/>
      <c r="E16" s="26">
        <v>0.1</v>
      </c>
      <c r="F16" s="20" t="s">
        <v>83</v>
      </c>
      <c r="G16" s="37">
        <v>1940</v>
      </c>
      <c r="H16" s="37" t="s">
        <v>72</v>
      </c>
      <c r="I16" s="51" t="s">
        <v>75</v>
      </c>
      <c r="J16" s="14">
        <f t="shared" si="0"/>
        <v>0.07164948453608248</v>
      </c>
      <c r="K16" s="58">
        <f t="shared" si="1"/>
        <v>1390</v>
      </c>
      <c r="L16" s="92"/>
      <c r="M16" s="88"/>
      <c r="N16" s="71"/>
      <c r="O16" s="71"/>
      <c r="P16" s="39" t="s">
        <v>30</v>
      </c>
      <c r="Q16" s="39" t="s">
        <v>31</v>
      </c>
      <c r="R16" s="19">
        <v>130</v>
      </c>
      <c r="S16" s="19">
        <v>130</v>
      </c>
      <c r="T16" s="19">
        <v>130</v>
      </c>
      <c r="U16" s="19">
        <v>130</v>
      </c>
      <c r="V16" s="19">
        <v>0</v>
      </c>
      <c r="W16" s="19">
        <v>0</v>
      </c>
      <c r="X16" s="19">
        <v>310</v>
      </c>
      <c r="Y16" s="19">
        <v>310</v>
      </c>
      <c r="Z16" s="19">
        <v>250</v>
      </c>
      <c r="AA16" s="19">
        <v>350</v>
      </c>
      <c r="AB16" s="19">
        <v>100</v>
      </c>
      <c r="AC16" s="19">
        <v>100</v>
      </c>
      <c r="AD16" s="50" t="s">
        <v>93</v>
      </c>
      <c r="AE16" s="61">
        <f t="shared" si="2"/>
        <v>0.028350515463917522</v>
      </c>
      <c r="AF16" s="16">
        <f t="shared" si="3"/>
        <v>550</v>
      </c>
      <c r="AG16" s="18"/>
      <c r="AH16" s="18"/>
    </row>
    <row r="17" spans="1:34" ht="112.5">
      <c r="A17" s="75"/>
      <c r="B17" s="75"/>
      <c r="C17" s="89"/>
      <c r="D17" s="27" t="s">
        <v>45</v>
      </c>
      <c r="E17" s="26">
        <v>0.15</v>
      </c>
      <c r="F17" s="28" t="s">
        <v>46</v>
      </c>
      <c r="G17" s="52">
        <v>4</v>
      </c>
      <c r="H17" s="15" t="s">
        <v>47</v>
      </c>
      <c r="I17" s="38" t="s">
        <v>59</v>
      </c>
      <c r="J17" s="14">
        <f t="shared" si="0"/>
        <v>0.075</v>
      </c>
      <c r="K17" s="58">
        <f t="shared" si="1"/>
        <v>2</v>
      </c>
      <c r="L17" s="29"/>
      <c r="M17" s="29"/>
      <c r="N17" s="29"/>
      <c r="O17" s="29"/>
      <c r="P17" s="30"/>
      <c r="Q17" s="30"/>
      <c r="R17" s="30"/>
      <c r="S17" s="31">
        <v>1</v>
      </c>
      <c r="T17" s="31"/>
      <c r="U17" s="31"/>
      <c r="V17" s="31"/>
      <c r="W17" s="31"/>
      <c r="X17" s="31"/>
      <c r="Y17" s="31"/>
      <c r="Z17" s="31">
        <v>1</v>
      </c>
      <c r="AA17" s="31"/>
      <c r="AB17" s="31">
        <v>1</v>
      </c>
      <c r="AC17" s="31">
        <v>1</v>
      </c>
      <c r="AD17" s="55" t="s">
        <v>94</v>
      </c>
      <c r="AE17" s="61">
        <f t="shared" si="2"/>
        <v>0.075</v>
      </c>
      <c r="AF17" s="16">
        <f t="shared" si="3"/>
        <v>2</v>
      </c>
      <c r="AG17" s="30"/>
      <c r="AH17" s="30"/>
    </row>
    <row r="18" spans="1:34" ht="281.25">
      <c r="A18" s="75"/>
      <c r="B18" s="75"/>
      <c r="C18" s="45" t="s">
        <v>62</v>
      </c>
      <c r="D18" s="44" t="s">
        <v>70</v>
      </c>
      <c r="E18" s="26">
        <v>0.1</v>
      </c>
      <c r="F18" s="28" t="s">
        <v>73</v>
      </c>
      <c r="G18" s="21">
        <v>1</v>
      </c>
      <c r="H18" s="15" t="s">
        <v>71</v>
      </c>
      <c r="I18" s="38" t="s">
        <v>64</v>
      </c>
      <c r="J18" s="14">
        <f t="shared" si="0"/>
        <v>0.08499999999999999</v>
      </c>
      <c r="K18" s="59">
        <f>+SUM(R18:Z18)</f>
        <v>0.8499999999999999</v>
      </c>
      <c r="L18" s="56">
        <f>+((3640700*12))/1000000</f>
        <v>43.6884</v>
      </c>
      <c r="M18" s="29"/>
      <c r="N18" s="56">
        <f>+L18</f>
        <v>43.6884</v>
      </c>
      <c r="O18" s="56">
        <f>+((N18/12)*6)</f>
        <v>21.8442</v>
      </c>
      <c r="P18" s="30"/>
      <c r="Q18" s="30"/>
      <c r="R18" s="48">
        <v>0.12</v>
      </c>
      <c r="S18" s="46">
        <v>0.12</v>
      </c>
      <c r="T18" s="46">
        <v>0.12</v>
      </c>
      <c r="U18" s="46">
        <f>+$G$18/10</f>
        <v>0.1</v>
      </c>
      <c r="V18" s="46">
        <v>0.09</v>
      </c>
      <c r="W18" s="46">
        <v>0.09</v>
      </c>
      <c r="X18" s="46">
        <v>0.08</v>
      </c>
      <c r="Y18" s="46">
        <v>0.07</v>
      </c>
      <c r="Z18" s="46">
        <v>0.06</v>
      </c>
      <c r="AA18" s="46">
        <v>0.05</v>
      </c>
      <c r="AB18" s="46">
        <v>0.05</v>
      </c>
      <c r="AC18" s="46">
        <v>0.05</v>
      </c>
      <c r="AD18" s="55" t="s">
        <v>95</v>
      </c>
      <c r="AE18" s="61">
        <f>E18-J18</f>
        <v>0.015000000000000013</v>
      </c>
      <c r="AF18" s="16">
        <f t="shared" si="3"/>
        <v>0.15000000000000013</v>
      </c>
      <c r="AG18" s="30"/>
      <c r="AH18" s="30"/>
    </row>
    <row r="19" spans="4:32" ht="11.25">
      <c r="D19" s="53" t="s">
        <v>76</v>
      </c>
      <c r="E19" s="54">
        <f>SUM(E10:E18)</f>
        <v>1</v>
      </c>
      <c r="I19" s="41" t="s">
        <v>61</v>
      </c>
      <c r="J19" s="53">
        <f>+SUM(J10:J18)</f>
        <v>0.7722908514151196</v>
      </c>
      <c r="M19" s="33" t="s">
        <v>48</v>
      </c>
      <c r="N19" s="42">
        <f>+SUM(N10:N17)</f>
        <v>34563.71589</v>
      </c>
      <c r="O19" s="42">
        <f>+SUM(O10:O17)</f>
        <v>15924.427189</v>
      </c>
      <c r="P19" s="41" t="s">
        <v>60</v>
      </c>
      <c r="Q19" s="43">
        <f>+O19/N19</f>
        <v>0.4607267123615973</v>
      </c>
      <c r="AD19" s="64" t="s">
        <v>103</v>
      </c>
      <c r="AE19" s="65">
        <f>SUM(AE10:AE18)</f>
        <v>0.2277091485848804</v>
      </c>
      <c r="AF19" s="63">
        <f>SUM(AF10:AF18)</f>
        <v>2402.15</v>
      </c>
    </row>
    <row r="20" spans="1:31" ht="14.25">
      <c r="A20" s="73" t="s">
        <v>49</v>
      </c>
      <c r="B20" s="74"/>
      <c r="C20" s="74"/>
      <c r="D20" s="74"/>
      <c r="E20" s="74"/>
      <c r="F20" s="74"/>
      <c r="G20" s="70" t="s">
        <v>50</v>
      </c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 t="s">
        <v>51</v>
      </c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2"/>
      <c r="AE20" s="57">
        <f>J19+AE19</f>
        <v>1</v>
      </c>
    </row>
    <row r="21" spans="1:30" ht="14.25">
      <c r="A21" s="73" t="s">
        <v>52</v>
      </c>
      <c r="B21" s="74"/>
      <c r="C21" s="74"/>
      <c r="D21" s="74"/>
      <c r="E21" s="74"/>
      <c r="F21" s="74"/>
      <c r="G21" s="70" t="s">
        <v>104</v>
      </c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 t="s">
        <v>53</v>
      </c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</row>
    <row r="22" spans="1:30" ht="14.25">
      <c r="A22" s="70" t="s">
        <v>54</v>
      </c>
      <c r="B22" s="70"/>
      <c r="C22" s="70"/>
      <c r="D22" s="70"/>
      <c r="E22" s="70"/>
      <c r="F22" s="70"/>
      <c r="G22" s="70" t="s">
        <v>105</v>
      </c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 t="s">
        <v>55</v>
      </c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</row>
    <row r="23" spans="1:30" ht="14.25">
      <c r="A23" s="70" t="s">
        <v>56</v>
      </c>
      <c r="B23" s="70"/>
      <c r="C23" s="70"/>
      <c r="D23" s="70"/>
      <c r="E23" s="70"/>
      <c r="F23" s="70"/>
      <c r="G23" s="70" t="s">
        <v>57</v>
      </c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 t="s">
        <v>58</v>
      </c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</row>
    <row r="25" ht="11.25">
      <c r="G25" s="57"/>
    </row>
  </sheetData>
  <sheetProtection/>
  <mergeCells count="56">
    <mergeCell ref="F1:AB2"/>
    <mergeCell ref="B1:E4"/>
    <mergeCell ref="P8:P9"/>
    <mergeCell ref="O8:O9"/>
    <mergeCell ref="E8:E9"/>
    <mergeCell ref="F8:F9"/>
    <mergeCell ref="C8:C9"/>
    <mergeCell ref="D8:D9"/>
    <mergeCell ref="K8:K9"/>
    <mergeCell ref="AC1:AD1"/>
    <mergeCell ref="AC2:AD2"/>
    <mergeCell ref="F3:AB4"/>
    <mergeCell ref="AC3:AD3"/>
    <mergeCell ref="AC4:AD4"/>
    <mergeCell ref="H8:H9"/>
    <mergeCell ref="I8:I9"/>
    <mergeCell ref="J8:J9"/>
    <mergeCell ref="N8:N9"/>
    <mergeCell ref="L8:L9"/>
    <mergeCell ref="M8:M9"/>
    <mergeCell ref="D15:D16"/>
    <mergeCell ref="A20:F20"/>
    <mergeCell ref="A10:A18"/>
    <mergeCell ref="G8:G9"/>
    <mergeCell ref="A7:A9"/>
    <mergeCell ref="B8:B9"/>
    <mergeCell ref="A23:F23"/>
    <mergeCell ref="G23:Q23"/>
    <mergeCell ref="M10:M12"/>
    <mergeCell ref="N10:N12"/>
    <mergeCell ref="A22:F22"/>
    <mergeCell ref="R8:AC8"/>
    <mergeCell ref="R22:AD22"/>
    <mergeCell ref="M13:M16"/>
    <mergeCell ref="N13:N16"/>
    <mergeCell ref="C15:C17"/>
    <mergeCell ref="A21:F21"/>
    <mergeCell ref="G21:Q21"/>
    <mergeCell ref="R21:AD21"/>
    <mergeCell ref="G20:Q20"/>
    <mergeCell ref="B10:B18"/>
    <mergeCell ref="G22:Q22"/>
    <mergeCell ref="L10:L12"/>
    <mergeCell ref="C10:C13"/>
    <mergeCell ref="D10:D11"/>
    <mergeCell ref="L13:L16"/>
    <mergeCell ref="AE5:AH5"/>
    <mergeCell ref="AE6:AH6"/>
    <mergeCell ref="AE7:AH7"/>
    <mergeCell ref="AE8:AH8"/>
    <mergeCell ref="R23:AD23"/>
    <mergeCell ref="O13:O16"/>
    <mergeCell ref="R20:AD20"/>
    <mergeCell ref="AD8:AD9"/>
    <mergeCell ref="O10:O12"/>
    <mergeCell ref="Q8:Q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movilidad4</dc:creator>
  <cp:keywords/>
  <dc:description/>
  <cp:lastModifiedBy>user</cp:lastModifiedBy>
  <dcterms:created xsi:type="dcterms:W3CDTF">2018-01-29T15:08:13Z</dcterms:created>
  <dcterms:modified xsi:type="dcterms:W3CDTF">2018-10-25T20:25:35Z</dcterms:modified>
  <cp:category/>
  <cp:version/>
  <cp:contentType/>
  <cp:contentStatus/>
</cp:coreProperties>
</file>